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NESH1\Google Drive (dahivelkar.dinesh04@gmail.com)\data0\Innovative Class\"/>
    </mc:Choice>
  </mc:AlternateContent>
  <workbookProtection workbookPassword="C71F" lockStructure="1"/>
  <bookViews>
    <workbookView xWindow="0" yWindow="60" windowWidth="16380" windowHeight="11925" tabRatio="307"/>
  </bookViews>
  <sheets>
    <sheet name="EQ-0" sheetId="1" r:id="rId1"/>
    <sheet name="COM" sheetId="2" r:id="rId2"/>
  </sheets>
  <calcPr calcId="152511"/>
</workbook>
</file>

<file path=xl/calcChain.xml><?xml version="1.0" encoding="utf-8"?>
<calcChain xmlns="http://schemas.openxmlformats.org/spreadsheetml/2006/main">
  <c r="T19" i="1" l="1"/>
  <c r="Q19" i="1"/>
  <c r="N20" i="1"/>
  <c r="C20" i="1" l="1"/>
  <c r="J18" i="1" l="1"/>
  <c r="G18" i="1"/>
  <c r="F20" i="1"/>
  <c r="F24" i="1" s="1"/>
  <c r="J19" i="1"/>
  <c r="G19" i="1"/>
  <c r="X19" i="1"/>
  <c r="U19" i="1"/>
  <c r="R19" i="1"/>
  <c r="M31" i="1"/>
  <c r="M30" i="1"/>
  <c r="M25" i="1"/>
  <c r="X18" i="1"/>
  <c r="U18" i="1"/>
  <c r="R18" i="1"/>
  <c r="O18" i="1"/>
  <c r="X16" i="1"/>
  <c r="R16" i="1"/>
  <c r="U16" i="1"/>
  <c r="W20" i="1"/>
  <c r="T20" i="1"/>
  <c r="O19" i="1"/>
  <c r="Q20" i="1"/>
  <c r="F78" i="2"/>
  <c r="G78" i="2"/>
  <c r="F77" i="2"/>
  <c r="G77" i="2"/>
  <c r="F76" i="2"/>
  <c r="G76" i="2"/>
  <c r="F75" i="2"/>
  <c r="G75" i="2"/>
  <c r="F74" i="2"/>
  <c r="G74" i="2"/>
  <c r="F73" i="2"/>
  <c r="G73" i="2" s="1"/>
  <c r="B92" i="1"/>
  <c r="C92" i="1" s="1"/>
  <c r="B91" i="1"/>
  <c r="C91" i="1" s="1"/>
  <c r="B90" i="1"/>
  <c r="C90" i="1" s="1"/>
  <c r="B89" i="1"/>
  <c r="C89" i="1" s="1"/>
  <c r="B88" i="1"/>
  <c r="C88" i="1" s="1"/>
  <c r="B87" i="1"/>
  <c r="C87" i="1" s="1"/>
  <c r="O16" i="1"/>
  <c r="D18" i="1"/>
  <c r="C10" i="2"/>
  <c r="C11" i="2"/>
  <c r="B12" i="2"/>
  <c r="B20" i="2" s="1"/>
  <c r="F8" i="1"/>
  <c r="H8" i="1"/>
  <c r="J8" i="1"/>
  <c r="D19" i="1"/>
  <c r="C24" i="1"/>
  <c r="R20" i="1" l="1"/>
  <c r="N31" i="1"/>
  <c r="U20" i="1"/>
  <c r="X20" i="1"/>
  <c r="I20" i="1"/>
  <c r="I24" i="1" s="1"/>
  <c r="J20" i="1"/>
  <c r="J24" i="1" s="1"/>
  <c r="J27" i="1" s="1"/>
  <c r="G20" i="1"/>
  <c r="G24" i="1" s="1"/>
  <c r="G27" i="1" s="1"/>
  <c r="D20" i="1"/>
  <c r="N25" i="1"/>
  <c r="O20" i="1"/>
  <c r="N30" i="1"/>
  <c r="M24" i="1"/>
  <c r="M29" i="1" s="1"/>
  <c r="M26" i="1" s="1"/>
  <c r="C25" i="1"/>
  <c r="C29" i="1"/>
  <c r="C28" i="1"/>
  <c r="D24" i="1"/>
  <c r="I30" i="1"/>
  <c r="C12" i="2"/>
  <c r="C20" i="2" s="1"/>
  <c r="C43" i="2" s="1"/>
  <c r="B23" i="2"/>
  <c r="B24" i="2"/>
  <c r="B25" i="2"/>
  <c r="B21" i="2"/>
  <c r="D25" i="1" l="1"/>
  <c r="D27" i="1"/>
  <c r="N24" i="1"/>
  <c r="N29" i="1" s="1"/>
  <c r="N26" i="1" s="1"/>
  <c r="C26" i="1"/>
  <c r="C32" i="1" s="1"/>
  <c r="C25" i="2"/>
  <c r="C24" i="2"/>
  <c r="C23" i="2"/>
  <c r="C21" i="2"/>
  <c r="D54" i="1"/>
  <c r="D51" i="1"/>
  <c r="I31" i="1"/>
  <c r="I28" i="1"/>
  <c r="I29" i="1"/>
  <c r="I25" i="1"/>
  <c r="M28" i="1"/>
  <c r="M32" i="1" s="1"/>
  <c r="F25" i="1"/>
  <c r="F29" i="1"/>
  <c r="F27" i="1"/>
  <c r="F28" i="1"/>
  <c r="J31" i="1"/>
  <c r="J29" i="1"/>
  <c r="J25" i="1"/>
  <c r="J28" i="1"/>
  <c r="J30" i="1"/>
  <c r="G28" i="1"/>
  <c r="G25" i="1"/>
  <c r="G29" i="1"/>
  <c r="D28" i="1"/>
  <c r="D29" i="1"/>
  <c r="B22" i="2"/>
  <c r="B26" i="2" s="1"/>
  <c r="N28" i="1" l="1"/>
  <c r="N27" i="1"/>
  <c r="C22" i="2"/>
  <c r="C26" i="2" s="1"/>
  <c r="C27" i="2" s="1"/>
  <c r="I26" i="1"/>
  <c r="I32" i="1" s="1"/>
  <c r="F26" i="1"/>
  <c r="F32" i="1" s="1"/>
  <c r="D26" i="1"/>
  <c r="D32" i="1" s="1"/>
  <c r="D33" i="1" s="1"/>
  <c r="G26" i="1"/>
  <c r="G32" i="1" s="1"/>
  <c r="J26" i="1"/>
  <c r="J32" i="1" s="1"/>
  <c r="E43" i="2" l="1"/>
  <c r="F43" i="2" s="1"/>
  <c r="J33" i="1"/>
  <c r="J36" i="1" s="1"/>
  <c r="I38" i="1" s="1"/>
  <c r="F54" i="1"/>
  <c r="G54" i="1" s="1"/>
  <c r="G33" i="1"/>
  <c r="F51" i="1"/>
  <c r="G51" i="1" s="1"/>
  <c r="D36" i="1"/>
  <c r="D34" i="1"/>
  <c r="D35" i="1"/>
  <c r="C30" i="2"/>
  <c r="C29" i="2"/>
  <c r="C28" i="2"/>
  <c r="J35" i="1" l="1"/>
  <c r="J38" i="1"/>
  <c r="J34" i="1"/>
  <c r="G34" i="1"/>
  <c r="G36" i="1"/>
  <c r="G35" i="1"/>
  <c r="C38" i="1"/>
  <c r="D38" i="1"/>
  <c r="C32" i="2"/>
  <c r="B32" i="2"/>
  <c r="N32" i="1"/>
  <c r="N33" i="1" s="1"/>
  <c r="N36" i="1" s="1"/>
  <c r="G38" i="1" l="1"/>
  <c r="F38" i="1"/>
  <c r="N34" i="1"/>
  <c r="N35" i="1"/>
  <c r="M38" i="1" l="1"/>
  <c r="N38" i="1"/>
</calcChain>
</file>

<file path=xl/sharedStrings.xml><?xml version="1.0" encoding="utf-8"?>
<sst xmlns="http://schemas.openxmlformats.org/spreadsheetml/2006/main" count="156" uniqueCount="89">
  <si>
    <t>CHARGES</t>
  </si>
  <si>
    <t>BROKERAGE</t>
  </si>
  <si>
    <t>TURNOVER</t>
  </si>
  <si>
    <t>For Commodity:-</t>
  </si>
  <si>
    <t>ON</t>
  </si>
  <si>
    <t>MCX</t>
  </si>
  <si>
    <t>NCDEX</t>
  </si>
  <si>
    <t>NMCE</t>
  </si>
  <si>
    <t>OTHER CHARGES**</t>
  </si>
  <si>
    <t>CASH(I)-BUY</t>
  </si>
  <si>
    <t>CASH(I)-SELL</t>
  </si>
  <si>
    <t>FUTURE-BUY</t>
  </si>
  <si>
    <t>FUTURE-SELL</t>
  </si>
  <si>
    <t>OPTION-BUY</t>
  </si>
  <si>
    <t>OPTION-SELL</t>
  </si>
  <si>
    <t>TOTAL</t>
  </si>
  <si>
    <t>Delivery</t>
  </si>
  <si>
    <t>Trading</t>
  </si>
  <si>
    <t>Futures</t>
  </si>
  <si>
    <t>Options</t>
  </si>
  <si>
    <t>Securities Transaction Tax</t>
  </si>
  <si>
    <t>STT</t>
  </si>
  <si>
    <t>Stamp Duty</t>
  </si>
  <si>
    <t>STD</t>
  </si>
  <si>
    <t>Turnover Charges</t>
  </si>
  <si>
    <t>TO</t>
  </si>
  <si>
    <t>Clearing Charges</t>
  </si>
  <si>
    <t>CLG</t>
  </si>
  <si>
    <t>STT is charged only on Sale</t>
  </si>
  <si>
    <t>STT on Delivery is charged on both sides (Buy &amp; Sale)</t>
  </si>
  <si>
    <t>Service Tax is levied on TO</t>
  </si>
  <si>
    <t>SEBI + CLG are charged on Strike+Premium for Options Contract</t>
  </si>
  <si>
    <t>STT, STD &amp; TO are charged on Premium for Options Contract</t>
  </si>
  <si>
    <t>ONLY TOTAL CHARGES</t>
  </si>
  <si>
    <t>NET PROFIT/LOSS</t>
  </si>
  <si>
    <t>% ON TOTAL TURNOVER</t>
  </si>
  <si>
    <t>STAMP DUTY</t>
  </si>
  <si>
    <t>COM FUT-BUY</t>
  </si>
  <si>
    <t>COM FUT-SELL</t>
  </si>
  <si>
    <t>CASH(Del)-B</t>
  </si>
  <si>
    <t>CASH(Del)-S</t>
  </si>
  <si>
    <t>SHARE PRICE</t>
  </si>
  <si>
    <t>QTY</t>
  </si>
  <si>
    <t>ST</t>
  </si>
  <si>
    <t>CTT</t>
  </si>
  <si>
    <t>COMMODITY PRICE</t>
  </si>
  <si>
    <t>LOT SIZE</t>
  </si>
  <si>
    <t>SUPER-UNLIMITED ZERO</t>
  </si>
  <si>
    <t>SELECT %</t>
  </si>
  <si>
    <t>SELECT RS.</t>
  </si>
  <si>
    <t>&lt; SELECT BROKERAGE PERCENTAGE</t>
  </si>
  <si>
    <t>STRIKE PRICE</t>
  </si>
  <si>
    <t>PREMIUM</t>
  </si>
  <si>
    <t>OPTIONS</t>
  </si>
  <si>
    <t>&lt; SELECT SEGMENTWISE BROKERAGE SLAB</t>
  </si>
  <si>
    <t>&lt; ENTER COMMODITY QTY</t>
  </si>
  <si>
    <t>BUY PRICE</t>
  </si>
  <si>
    <t>SELL PRICE</t>
  </si>
  <si>
    <t>&lt; ENTER COMMODITY ENTRY-EXIT PRICE</t>
  </si>
  <si>
    <t>SELL</t>
  </si>
  <si>
    <t>BUY</t>
  </si>
  <si>
    <t>&lt; CHANGE ONLY BUY PRICE AND QTY TO GET BEP</t>
  </si>
  <si>
    <t>SHORT</t>
  </si>
  <si>
    <t>PROFIT START POINT</t>
  </si>
  <si>
    <t>BREAK EVEN COST RS.</t>
  </si>
  <si>
    <t>Cost Calculation</t>
  </si>
  <si>
    <t>SEBI Charges</t>
  </si>
  <si>
    <t>DAILY COST FOR "ZERO" TRADERS</t>
  </si>
  <si>
    <t>COST</t>
  </si>
  <si>
    <t>PRESENT COST</t>
  </si>
  <si>
    <t>NUMBER OF LOTS TRADED</t>
  </si>
  <si>
    <t>WITH COMMODITY</t>
  </si>
  <si>
    <t>%</t>
  </si>
  <si>
    <t>STRIKE</t>
  </si>
  <si>
    <t>SAME</t>
  </si>
  <si>
    <t>DIFFERENT</t>
  </si>
  <si>
    <t>INTRA CASH</t>
  </si>
  <si>
    <t>DELIVERY</t>
  </si>
  <si>
    <t>INTRA FUTURE</t>
  </si>
  <si>
    <t>TOTAL AMOUNT</t>
  </si>
  <si>
    <t>1cr</t>
  </si>
  <si>
    <t>10cr</t>
  </si>
  <si>
    <t>100cr</t>
  </si>
  <si>
    <t>200cr</t>
  </si>
  <si>
    <t>300cr</t>
  </si>
  <si>
    <t>400cr</t>
  </si>
  <si>
    <t>Buy</t>
  </si>
  <si>
    <t>Sell</t>
  </si>
  <si>
    <t>GST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</si>
</sst>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0%"/>
    <numFmt numFmtId="165" formatCode="0.000%"/>
    <numFmt numFmtId="166" formatCode="0.0000"/>
    <numFmt numFmtId="167" formatCode="0.000"/>
    <numFmt numFmtId="168" formatCode="0.0"/>
    <numFmt numFmtId="169" formatCode="0.00000%"/>
    <numFmt numFmtId="170" formatCode="0.00000"/>
  </numFmts>
  <fonts count="6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5"/>
      <name val="Arial"/>
      <family val="2"/>
    </font>
    <font>
      <sz val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8"/>
      <color indexed="8"/>
      <name val="Calibri"/>
      <family val="2"/>
    </font>
    <font>
      <sz val="18"/>
      <name val="Calibri"/>
      <family val="2"/>
    </font>
    <font>
      <sz val="12"/>
      <color indexed="8"/>
      <name val="Calibri"/>
      <family val="2"/>
    </font>
    <font>
      <b/>
      <sz val="12"/>
      <color indexed="17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20"/>
      <color indexed="17"/>
      <name val="Calibri"/>
      <family val="2"/>
    </font>
    <font>
      <sz val="10"/>
      <color indexed="10"/>
      <name val="Arial"/>
      <family val="2"/>
    </font>
    <font>
      <b/>
      <sz val="16"/>
      <color indexed="8"/>
      <name val="Calibri"/>
      <family val="2"/>
    </font>
    <font>
      <b/>
      <sz val="15"/>
      <color indexed="14"/>
      <name val="Arial"/>
      <family val="2"/>
    </font>
    <font>
      <b/>
      <sz val="10"/>
      <color indexed="14"/>
      <name val="Arial"/>
      <family val="2"/>
    </font>
    <font>
      <b/>
      <sz val="16"/>
      <color indexed="12"/>
      <name val="Calibri"/>
      <family val="2"/>
    </font>
    <font>
      <sz val="16"/>
      <color indexed="12"/>
      <name val="Arial"/>
      <family val="2"/>
    </font>
    <font>
      <b/>
      <sz val="16"/>
      <color indexed="10"/>
      <name val="Arial"/>
      <family val="2"/>
    </font>
    <font>
      <sz val="25"/>
      <name val="Arial"/>
      <family val="2"/>
    </font>
    <font>
      <b/>
      <sz val="25"/>
      <name val="Arial"/>
      <family val="2"/>
    </font>
    <font>
      <sz val="16"/>
      <name val="Calibri"/>
      <family val="2"/>
    </font>
    <font>
      <b/>
      <sz val="13"/>
      <name val="Arial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8"/>
      <name val="Arial"/>
      <family val="2"/>
    </font>
    <font>
      <b/>
      <sz val="36"/>
      <color indexed="14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b/>
      <sz val="20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4"/>
      <color rgb="FF7030A0"/>
      <name val="Arial"/>
      <family val="2"/>
    </font>
    <font>
      <sz val="10"/>
      <color theme="0" tint="-0.14999847407452621"/>
      <name val="Arial"/>
      <family val="2"/>
    </font>
    <font>
      <b/>
      <sz val="20"/>
      <color rgb="FF7030A0"/>
      <name val="Arial"/>
      <family val="2"/>
    </font>
    <font>
      <b/>
      <sz val="25"/>
      <color rgb="FF7030A0"/>
      <name val="Calibri"/>
      <family val="2"/>
    </font>
    <font>
      <b/>
      <sz val="25"/>
      <color rgb="FF7030A0"/>
      <name val="Arial"/>
      <family val="2"/>
    </font>
    <font>
      <b/>
      <sz val="25"/>
      <color rgb="FF002060"/>
      <name val="Arial"/>
      <family val="2"/>
    </font>
    <font>
      <b/>
      <sz val="15"/>
      <color rgb="FFFFFF00"/>
      <name val="Arial"/>
      <family val="2"/>
    </font>
    <font>
      <b/>
      <sz val="15"/>
      <color rgb="FFFFFF00"/>
      <name val="Calibri"/>
      <family val="2"/>
    </font>
    <font>
      <b/>
      <sz val="18"/>
      <color rgb="FFFFFF00"/>
      <name val="Calibri"/>
      <family val="2"/>
    </font>
    <font>
      <sz val="18"/>
      <color rgb="FFFFFF00"/>
      <name val="Arial"/>
      <family val="2"/>
    </font>
    <font>
      <b/>
      <sz val="14"/>
      <color rgb="FFFFFF00"/>
      <name val="Arial"/>
      <family val="2"/>
    </font>
    <font>
      <b/>
      <sz val="16"/>
      <color rgb="FFFFFF00"/>
      <name val="Arial"/>
      <family val="2"/>
    </font>
    <font>
      <sz val="10"/>
      <color theme="0" tint="-0.249977111117893"/>
      <name val="Arial"/>
      <family val="2"/>
    </font>
    <font>
      <b/>
      <sz val="20"/>
      <color rgb="FFFF0000"/>
      <name val="Arial"/>
      <family val="2"/>
    </font>
    <font>
      <sz val="10"/>
      <color rgb="FFFF0000"/>
      <name val="Arial"/>
      <family val="2"/>
    </font>
    <font>
      <b/>
      <sz val="20"/>
      <color rgb="FF00B050"/>
      <name val="Arial"/>
      <family val="2"/>
    </font>
    <font>
      <sz val="10"/>
      <color rgb="FF00B050"/>
      <name val="Arial"/>
      <family val="2"/>
    </font>
    <font>
      <b/>
      <sz val="15"/>
      <color rgb="FFFF0000"/>
      <name val="Arial"/>
      <family val="2"/>
    </font>
    <font>
      <b/>
      <sz val="20"/>
      <color rgb="FFFFFF00"/>
      <name val="Arial"/>
      <family val="2"/>
    </font>
    <font>
      <b/>
      <sz val="15"/>
      <color rgb="FF7030A0"/>
      <name val="Calibri"/>
      <family val="2"/>
    </font>
    <font>
      <sz val="20"/>
      <name val="Arial"/>
      <family val="2"/>
    </font>
    <font>
      <b/>
      <sz val="15"/>
      <color indexed="10"/>
      <name val="Calibri"/>
      <family val="2"/>
    </font>
    <font>
      <sz val="15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66FF33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8" fillId="0" borderId="0"/>
    <xf numFmtId="0" fontId="38" fillId="0" borderId="0"/>
    <xf numFmtId="9" fontId="2" fillId="0" borderId="0" applyFill="0" applyBorder="0" applyAlignment="0" applyProtection="0"/>
    <xf numFmtId="0" fontId="1" fillId="0" borderId="0"/>
    <xf numFmtId="0" fontId="2" fillId="0" borderId="0"/>
    <xf numFmtId="0" fontId="1" fillId="0" borderId="0"/>
  </cellStyleXfs>
  <cellXfs count="211">
    <xf numFmtId="0" fontId="0" fillId="0" borderId="0" xfId="0"/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0" fontId="7" fillId="4" borderId="0" xfId="0" applyFont="1" applyFill="1" applyProtection="1">
      <protection locked="0"/>
    </xf>
    <xf numFmtId="0" fontId="45" fillId="3" borderId="0" xfId="0" applyFont="1" applyFill="1" applyProtection="1">
      <protection locked="0"/>
    </xf>
    <xf numFmtId="0" fontId="30" fillId="0" borderId="0" xfId="0" applyFont="1" applyProtection="1">
      <protection locked="0"/>
    </xf>
    <xf numFmtId="0" fontId="7" fillId="5" borderId="0" xfId="0" applyFont="1" applyFill="1" applyProtection="1">
      <protection locked="0"/>
    </xf>
    <xf numFmtId="0" fontId="14" fillId="0" borderId="0" xfId="0" applyFont="1" applyProtection="1">
      <protection locked="0"/>
    </xf>
    <xf numFmtId="165" fontId="50" fillId="3" borderId="0" xfId="3" applyNumberFormat="1" applyFont="1" applyFill="1" applyProtection="1">
      <protection locked="0"/>
    </xf>
    <xf numFmtId="10" fontId="50" fillId="3" borderId="0" xfId="3" applyNumberFormat="1" applyFont="1" applyFill="1" applyProtection="1">
      <protection locked="0"/>
    </xf>
    <xf numFmtId="0" fontId="14" fillId="3" borderId="0" xfId="0" applyFont="1" applyFill="1" applyProtection="1">
      <protection locked="0"/>
    </xf>
    <xf numFmtId="0" fontId="50" fillId="3" borderId="0" xfId="3" applyNumberFormat="1" applyFont="1" applyFill="1" applyProtection="1">
      <protection locked="0"/>
    </xf>
    <xf numFmtId="0" fontId="41" fillId="0" borderId="0" xfId="0" applyFont="1" applyProtection="1">
      <protection locked="0"/>
    </xf>
    <xf numFmtId="0" fontId="32" fillId="0" borderId="0" xfId="0" applyFont="1" applyProtection="1">
      <protection locked="0"/>
    </xf>
    <xf numFmtId="0" fontId="61" fillId="0" borderId="0" xfId="0" applyFont="1" applyProtection="1">
      <protection locked="0"/>
    </xf>
    <xf numFmtId="0" fontId="35" fillId="0" borderId="0" xfId="0" applyFont="1" applyProtection="1">
      <protection locked="0"/>
    </xf>
    <xf numFmtId="0" fontId="43" fillId="0" borderId="0" xfId="0" applyFont="1" applyProtection="1">
      <protection locked="0"/>
    </xf>
    <xf numFmtId="0" fontId="33" fillId="0" borderId="0" xfId="0" applyFont="1" applyProtection="1">
      <protection locked="0"/>
    </xf>
    <xf numFmtId="0" fontId="4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54" fillId="0" borderId="0" xfId="0" applyFont="1" applyAlignment="1" applyProtection="1">
      <alignment horizontal="center" wrapText="1"/>
      <protection locked="0"/>
    </xf>
    <xf numFmtId="0" fontId="54" fillId="0" borderId="0" xfId="0" applyFont="1" applyProtection="1">
      <protection locked="0"/>
    </xf>
    <xf numFmtId="164" fontId="54" fillId="0" borderId="0" xfId="3" applyNumberFormat="1" applyFont="1" applyProtection="1">
      <protection locked="0"/>
    </xf>
    <xf numFmtId="2" fontId="52" fillId="0" borderId="0" xfId="0" applyNumberFormat="1" applyFont="1" applyProtection="1">
      <protection locked="0"/>
    </xf>
    <xf numFmtId="164" fontId="52" fillId="0" borderId="0" xfId="3" applyNumberFormat="1" applyFont="1" applyProtection="1">
      <protection locked="0"/>
    </xf>
    <xf numFmtId="0" fontId="36" fillId="0" borderId="0" xfId="0" applyFont="1" applyProtection="1">
      <protection locked="0"/>
    </xf>
    <xf numFmtId="164" fontId="35" fillId="0" borderId="0" xfId="3" applyNumberFormat="1" applyFont="1" applyProtection="1">
      <protection locked="0"/>
    </xf>
    <xf numFmtId="0" fontId="35" fillId="3" borderId="0" xfId="0" applyFont="1" applyFill="1" applyProtection="1">
      <protection locked="0"/>
    </xf>
    <xf numFmtId="0" fontId="0" fillId="0" borderId="0" xfId="0" applyAlignment="1" applyProtection="1">
      <alignment horizontal="center" wrapText="1"/>
      <protection locked="0"/>
    </xf>
    <xf numFmtId="0" fontId="56" fillId="0" borderId="0" xfId="0" applyFont="1" applyProtection="1">
      <protection locked="0"/>
    </xf>
    <xf numFmtId="0" fontId="53" fillId="0" borderId="0" xfId="0" applyFont="1" applyProtection="1">
      <protection locked="0"/>
    </xf>
    <xf numFmtId="0" fontId="51" fillId="0" borderId="0" xfId="0" applyFont="1" applyProtection="1">
      <protection locked="0"/>
    </xf>
    <xf numFmtId="9" fontId="51" fillId="0" borderId="0" xfId="3" applyFont="1" applyProtection="1">
      <protection locked="0"/>
    </xf>
    <xf numFmtId="0" fontId="40" fillId="0" borderId="0" xfId="0" applyFont="1" applyProtection="1">
      <protection locked="0"/>
    </xf>
    <xf numFmtId="0" fontId="51" fillId="0" borderId="0" xfId="3" applyNumberFormat="1" applyFont="1" applyProtection="1">
      <protection locked="0"/>
    </xf>
    <xf numFmtId="9" fontId="40" fillId="0" borderId="0" xfId="3" applyFont="1" applyProtection="1">
      <protection locked="0"/>
    </xf>
    <xf numFmtId="1" fontId="51" fillId="0" borderId="0" xfId="3" applyNumberFormat="1" applyFont="1" applyProtection="1">
      <protection locked="0"/>
    </xf>
    <xf numFmtId="165" fontId="40" fillId="0" borderId="0" xfId="3" applyNumberFormat="1" applyFont="1" applyProtection="1">
      <protection locked="0"/>
    </xf>
    <xf numFmtId="9" fontId="8" fillId="0" borderId="0" xfId="3" applyFont="1" applyProtection="1">
      <protection locked="0"/>
    </xf>
    <xf numFmtId="0" fontId="8" fillId="0" borderId="0" xfId="3" applyNumberFormat="1" applyFont="1" applyProtection="1">
      <protection locked="0"/>
    </xf>
    <xf numFmtId="0" fontId="0" fillId="0" borderId="0" xfId="0" applyFill="1" applyProtection="1">
      <protection locked="0"/>
    </xf>
    <xf numFmtId="165" fontId="50" fillId="0" borderId="0" xfId="3" applyNumberFormat="1" applyFont="1" applyFill="1" applyProtection="1">
      <protection locked="0"/>
    </xf>
    <xf numFmtId="0" fontId="42" fillId="0" borderId="0" xfId="0" applyFont="1" applyFill="1" applyAlignment="1" applyProtection="1">
      <alignment horizontal="center"/>
      <protection locked="0"/>
    </xf>
    <xf numFmtId="164" fontId="35" fillId="0" borderId="0" xfId="3" applyNumberFormat="1" applyFont="1" applyFill="1" applyProtection="1">
      <protection locked="0"/>
    </xf>
    <xf numFmtId="0" fontId="58" fillId="0" borderId="0" xfId="0" applyFont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12" fillId="0" borderId="5" xfId="0" applyFont="1" applyBorder="1" applyProtection="1">
      <protection hidden="1"/>
    </xf>
    <xf numFmtId="0" fontId="0" fillId="3" borderId="0" xfId="0" applyFill="1" applyProtection="1">
      <protection hidden="1"/>
    </xf>
    <xf numFmtId="165" fontId="13" fillId="0" borderId="5" xfId="0" applyNumberFormat="1" applyFont="1" applyFill="1" applyBorder="1" applyProtection="1">
      <protection hidden="1"/>
    </xf>
    <xf numFmtId="0" fontId="13" fillId="0" borderId="5" xfId="0" applyFont="1" applyFill="1" applyBorder="1" applyProtection="1">
      <protection hidden="1"/>
    </xf>
    <xf numFmtId="10" fontId="13" fillId="0" borderId="5" xfId="0" applyNumberFormat="1" applyFont="1" applyFill="1" applyBorder="1" applyProtection="1">
      <protection hidden="1"/>
    </xf>
    <xf numFmtId="165" fontId="12" fillId="0" borderId="5" xfId="0" applyNumberFormat="1" applyFont="1" applyBorder="1" applyProtection="1">
      <protection hidden="1"/>
    </xf>
    <xf numFmtId="10" fontId="12" fillId="0" borderId="5" xfId="0" applyNumberFormat="1" applyFont="1" applyBorder="1" applyProtection="1">
      <protection hidden="1"/>
    </xf>
    <xf numFmtId="169" fontId="12" fillId="0" borderId="5" xfId="0" applyNumberFormat="1" applyFont="1" applyBorder="1" applyProtection="1">
      <protection hidden="1"/>
    </xf>
    <xf numFmtId="164" fontId="12" fillId="0" borderId="5" xfId="0" applyNumberFormat="1" applyFont="1" applyBorder="1" applyProtection="1">
      <protection hidden="1"/>
    </xf>
    <xf numFmtId="0" fontId="13" fillId="0" borderId="0" xfId="0" applyFont="1" applyFill="1" applyAlignment="1" applyProtection="1">
      <alignment horizontal="left"/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0" fontId="28" fillId="0" borderId="0" xfId="0" applyFont="1" applyAlignment="1" applyProtection="1">
      <alignment horizontal="left"/>
      <protection hidden="1"/>
    </xf>
    <xf numFmtId="0" fontId="59" fillId="0" borderId="0" xfId="0" applyFont="1" applyProtection="1">
      <protection hidden="1"/>
    </xf>
    <xf numFmtId="0" fontId="35" fillId="0" borderId="0" xfId="0" applyFont="1" applyAlignment="1" applyProtection="1">
      <protection hidden="1"/>
    </xf>
    <xf numFmtId="0" fontId="0" fillId="0" borderId="0" xfId="0" applyFill="1" applyProtection="1">
      <protection hidden="1"/>
    </xf>
    <xf numFmtId="0" fontId="42" fillId="0" borderId="0" xfId="0" applyFont="1" applyProtection="1">
      <protection hidden="1"/>
    </xf>
    <xf numFmtId="0" fontId="58" fillId="0" borderId="0" xfId="0" applyFont="1" applyProtection="1">
      <protection hidden="1"/>
    </xf>
    <xf numFmtId="0" fontId="32" fillId="0" borderId="0" xfId="0" applyFont="1" applyProtection="1">
      <protection hidden="1"/>
    </xf>
    <xf numFmtId="0" fontId="31" fillId="0" borderId="0" xfId="0" applyFont="1" applyProtection="1">
      <protection hidden="1"/>
    </xf>
    <xf numFmtId="166" fontId="31" fillId="0" borderId="0" xfId="0" applyNumberFormat="1" applyFont="1" applyProtection="1">
      <protection hidden="1"/>
    </xf>
    <xf numFmtId="166" fontId="31" fillId="6" borderId="0" xfId="0" applyNumberFormat="1" applyFont="1" applyFill="1" applyProtection="1">
      <protection hidden="1"/>
    </xf>
    <xf numFmtId="166" fontId="31" fillId="0" borderId="0" xfId="0" applyNumberFormat="1" applyFont="1" applyFill="1" applyProtection="1">
      <protection hidden="1"/>
    </xf>
    <xf numFmtId="166" fontId="31" fillId="3" borderId="0" xfId="0" applyNumberFormat="1" applyFont="1" applyFill="1" applyProtection="1">
      <protection hidden="1"/>
    </xf>
    <xf numFmtId="0" fontId="14" fillId="0" borderId="0" xfId="0" applyFont="1" applyProtection="1">
      <protection hidden="1"/>
    </xf>
    <xf numFmtId="1" fontId="14" fillId="0" borderId="0" xfId="0" applyNumberFormat="1" applyFont="1" applyProtection="1">
      <protection hidden="1"/>
    </xf>
    <xf numFmtId="1" fontId="14" fillId="6" borderId="0" xfId="0" applyNumberFormat="1" applyFont="1" applyFill="1" applyProtection="1">
      <protection hidden="1"/>
    </xf>
    <xf numFmtId="1" fontId="14" fillId="0" borderId="0" xfId="0" applyNumberFormat="1" applyFont="1" applyFill="1" applyProtection="1">
      <protection hidden="1"/>
    </xf>
    <xf numFmtId="168" fontId="14" fillId="3" borderId="0" xfId="0" applyNumberFormat="1" applyFont="1" applyFill="1" applyProtection="1">
      <protection hidden="1"/>
    </xf>
    <xf numFmtId="168" fontId="14" fillId="0" borderId="0" xfId="0" applyNumberFormat="1" applyFont="1" applyProtection="1">
      <protection hidden="1"/>
    </xf>
    <xf numFmtId="0" fontId="19" fillId="0" borderId="0" xfId="0" applyFont="1" applyProtection="1">
      <protection hidden="1"/>
    </xf>
    <xf numFmtId="2" fontId="19" fillId="0" borderId="0" xfId="0" applyNumberFormat="1" applyFont="1" applyProtection="1">
      <protection hidden="1"/>
    </xf>
    <xf numFmtId="2" fontId="19" fillId="6" borderId="0" xfId="0" applyNumberFormat="1" applyFont="1" applyFill="1" applyProtection="1">
      <protection hidden="1"/>
    </xf>
    <xf numFmtId="2" fontId="19" fillId="0" borderId="0" xfId="0" applyNumberFormat="1" applyFont="1" applyFill="1" applyProtection="1">
      <protection hidden="1"/>
    </xf>
    <xf numFmtId="2" fontId="19" fillId="3" borderId="0" xfId="0" applyNumberFormat="1" applyFont="1" applyFill="1" applyProtection="1">
      <protection hidden="1"/>
    </xf>
    <xf numFmtId="2" fontId="9" fillId="0" borderId="0" xfId="0" applyNumberFormat="1" applyFont="1" applyProtection="1">
      <protection hidden="1"/>
    </xf>
    <xf numFmtId="2" fontId="9" fillId="6" borderId="0" xfId="0" applyNumberFormat="1" applyFont="1" applyFill="1" applyProtection="1">
      <protection hidden="1"/>
    </xf>
    <xf numFmtId="2" fontId="9" fillId="0" borderId="0" xfId="0" applyNumberFormat="1" applyFont="1" applyFill="1" applyProtection="1">
      <protection hidden="1"/>
    </xf>
    <xf numFmtId="2" fontId="9" fillId="3" borderId="0" xfId="0" applyNumberFormat="1" applyFont="1" applyFill="1" applyProtection="1">
      <protection hidden="1"/>
    </xf>
    <xf numFmtId="2" fontId="14" fillId="0" borderId="0" xfId="0" applyNumberFormat="1" applyFont="1" applyProtection="1">
      <protection hidden="1"/>
    </xf>
    <xf numFmtId="2" fontId="17" fillId="6" borderId="0" xfId="0" applyNumberFormat="1" applyFont="1" applyFill="1" applyProtection="1">
      <protection hidden="1"/>
    </xf>
    <xf numFmtId="2" fontId="21" fillId="6" borderId="0" xfId="0" applyNumberFormat="1" applyFont="1" applyFill="1" applyProtection="1">
      <protection hidden="1"/>
    </xf>
    <xf numFmtId="2" fontId="21" fillId="0" borderId="0" xfId="0" applyNumberFormat="1" applyFont="1" applyFill="1" applyProtection="1">
      <protection hidden="1"/>
    </xf>
    <xf numFmtId="1" fontId="9" fillId="3" borderId="0" xfId="0" applyNumberFormat="1" applyFont="1" applyFill="1" applyProtection="1">
      <protection hidden="1"/>
    </xf>
    <xf numFmtId="2" fontId="17" fillId="0" borderId="0" xfId="0" applyNumberFormat="1" applyFont="1" applyProtection="1">
      <protection hidden="1"/>
    </xf>
    <xf numFmtId="2" fontId="18" fillId="0" borderId="0" xfId="0" applyNumberFormat="1" applyFont="1" applyProtection="1">
      <protection hidden="1"/>
    </xf>
    <xf numFmtId="2" fontId="10" fillId="0" borderId="0" xfId="0" applyNumberFormat="1" applyFont="1" applyProtection="1">
      <protection hidden="1"/>
    </xf>
    <xf numFmtId="0" fontId="3" fillId="0" borderId="0" xfId="0" applyFont="1" applyProtection="1">
      <protection hidden="1"/>
    </xf>
    <xf numFmtId="2" fontId="3" fillId="0" borderId="0" xfId="0" applyNumberFormat="1" applyFont="1" applyProtection="1">
      <protection hidden="1"/>
    </xf>
    <xf numFmtId="2" fontId="3" fillId="6" borderId="0" xfId="0" applyNumberFormat="1" applyFont="1" applyFill="1" applyProtection="1">
      <protection hidden="1"/>
    </xf>
    <xf numFmtId="2" fontId="3" fillId="0" borderId="0" xfId="0" applyNumberFormat="1" applyFont="1" applyFill="1" applyProtection="1">
      <protection hidden="1"/>
    </xf>
    <xf numFmtId="2" fontId="3" fillId="3" borderId="0" xfId="0" applyNumberFormat="1" applyFont="1" applyFill="1" applyProtection="1">
      <protection hidden="1"/>
    </xf>
    <xf numFmtId="0" fontId="15" fillId="0" borderId="0" xfId="0" applyFont="1" applyProtection="1">
      <protection hidden="1"/>
    </xf>
    <xf numFmtId="2" fontId="15" fillId="0" borderId="0" xfId="0" applyNumberFormat="1" applyFont="1" applyProtection="1">
      <protection hidden="1"/>
    </xf>
    <xf numFmtId="2" fontId="15" fillId="6" borderId="0" xfId="0" applyNumberFormat="1" applyFont="1" applyFill="1" applyProtection="1">
      <protection hidden="1"/>
    </xf>
    <xf numFmtId="2" fontId="15" fillId="0" borderId="0" xfId="0" applyNumberFormat="1" applyFont="1" applyFill="1" applyProtection="1">
      <protection hidden="1"/>
    </xf>
    <xf numFmtId="2" fontId="15" fillId="3" borderId="0" xfId="0" applyNumberFormat="1" applyFont="1" applyFill="1" applyProtection="1">
      <protection hidden="1"/>
    </xf>
    <xf numFmtId="0" fontId="61" fillId="0" borderId="0" xfId="0" applyFont="1" applyProtection="1">
      <protection hidden="1"/>
    </xf>
    <xf numFmtId="0" fontId="60" fillId="8" borderId="0" xfId="0" applyFont="1" applyFill="1" applyProtection="1">
      <protection hidden="1"/>
    </xf>
    <xf numFmtId="2" fontId="60" fillId="8" borderId="0" xfId="0" applyNumberFormat="1" applyFont="1" applyFill="1" applyProtection="1">
      <protection hidden="1"/>
    </xf>
    <xf numFmtId="2" fontId="60" fillId="0" borderId="0" xfId="0" applyNumberFormat="1" applyFont="1" applyFill="1" applyProtection="1">
      <protection hidden="1"/>
    </xf>
    <xf numFmtId="0" fontId="35" fillId="0" borderId="0" xfId="0" applyFont="1" applyProtection="1">
      <protection hidden="1"/>
    </xf>
    <xf numFmtId="0" fontId="37" fillId="0" borderId="0" xfId="0" applyFont="1" applyProtection="1">
      <protection hidden="1"/>
    </xf>
    <xf numFmtId="167" fontId="37" fillId="0" borderId="0" xfId="0" applyNumberFormat="1" applyFont="1" applyProtection="1">
      <protection hidden="1"/>
    </xf>
    <xf numFmtId="167" fontId="37" fillId="6" borderId="0" xfId="0" applyNumberFormat="1" applyFont="1" applyFill="1" applyProtection="1">
      <protection hidden="1"/>
    </xf>
    <xf numFmtId="167" fontId="37" fillId="0" borderId="0" xfId="0" applyNumberFormat="1" applyFont="1" applyFill="1" applyProtection="1">
      <protection hidden="1"/>
    </xf>
    <xf numFmtId="167" fontId="37" fillId="3" borderId="0" xfId="0" applyNumberFormat="1" applyFont="1" applyFill="1" applyProtection="1">
      <protection hidden="1"/>
    </xf>
    <xf numFmtId="0" fontId="43" fillId="0" borderId="0" xfId="0" applyFont="1" applyProtection="1">
      <protection hidden="1"/>
    </xf>
    <xf numFmtId="2" fontId="43" fillId="0" borderId="0" xfId="0" applyNumberFormat="1" applyFont="1" applyProtection="1">
      <protection hidden="1"/>
    </xf>
    <xf numFmtId="168" fontId="43" fillId="0" borderId="0" xfId="0" applyNumberFormat="1" applyFont="1" applyProtection="1">
      <protection hidden="1"/>
    </xf>
    <xf numFmtId="168" fontId="43" fillId="6" borderId="0" xfId="0" applyNumberFormat="1" applyFont="1" applyFill="1" applyProtection="1">
      <protection hidden="1"/>
    </xf>
    <xf numFmtId="2" fontId="43" fillId="6" borderId="0" xfId="0" applyNumberFormat="1" applyFont="1" applyFill="1" applyProtection="1">
      <protection hidden="1"/>
    </xf>
    <xf numFmtId="2" fontId="43" fillId="0" borderId="0" xfId="0" applyNumberFormat="1" applyFont="1" applyFill="1" applyProtection="1">
      <protection hidden="1"/>
    </xf>
    <xf numFmtId="0" fontId="43" fillId="3" borderId="0" xfId="0" applyFont="1" applyFill="1" applyProtection="1">
      <protection hidden="1"/>
    </xf>
    <xf numFmtId="167" fontId="43" fillId="0" borderId="0" xfId="0" applyNumberFormat="1" applyFont="1" applyProtection="1">
      <protection hidden="1"/>
    </xf>
    <xf numFmtId="0" fontId="33" fillId="0" borderId="0" xfId="0" applyFont="1" applyProtection="1">
      <protection hidden="1"/>
    </xf>
    <xf numFmtId="0" fontId="46" fillId="7" borderId="0" xfId="0" applyFont="1" applyFill="1" applyProtection="1">
      <protection hidden="1"/>
    </xf>
    <xf numFmtId="2" fontId="47" fillId="7" borderId="0" xfId="0" applyNumberFormat="1" applyFont="1" applyFill="1" applyProtection="1">
      <protection hidden="1"/>
    </xf>
    <xf numFmtId="0" fontId="48" fillId="7" borderId="0" xfId="0" applyFont="1" applyFill="1" applyProtection="1">
      <protection hidden="1"/>
    </xf>
    <xf numFmtId="2" fontId="47" fillId="0" borderId="0" xfId="0" applyNumberFormat="1" applyFont="1" applyFill="1" applyProtection="1">
      <protection hidden="1"/>
    </xf>
    <xf numFmtId="0" fontId="4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42" fillId="0" borderId="0" xfId="0" applyFont="1" applyFill="1" applyAlignment="1" applyProtection="1">
      <alignment horizontal="center"/>
      <protection hidden="1"/>
    </xf>
    <xf numFmtId="0" fontId="0" fillId="3" borderId="0" xfId="0" applyFill="1" applyAlignment="1" applyProtection="1">
      <alignment horizontal="center"/>
      <protection hidden="1"/>
    </xf>
    <xf numFmtId="0" fontId="56" fillId="4" borderId="0" xfId="0" applyFont="1" applyFill="1" applyProtection="1">
      <protection hidden="1"/>
    </xf>
    <xf numFmtId="0" fontId="52" fillId="4" borderId="0" xfId="0" applyFont="1" applyFill="1" applyProtection="1">
      <protection hidden="1"/>
    </xf>
    <xf numFmtId="0" fontId="7" fillId="4" borderId="0" xfId="0" applyFont="1" applyFill="1" applyProtection="1">
      <protection hidden="1"/>
    </xf>
    <xf numFmtId="0" fontId="0" fillId="0" borderId="0" xfId="0" applyFont="1" applyProtection="1">
      <protection hidden="1"/>
    </xf>
    <xf numFmtId="165" fontId="6" fillId="0" borderId="0" xfId="0" applyNumberFormat="1" applyFont="1" applyBorder="1" applyAlignment="1" applyProtection="1">
      <alignment horizontal="right"/>
      <protection locked="0"/>
    </xf>
    <xf numFmtId="0" fontId="39" fillId="0" borderId="0" xfId="0" applyFont="1" applyProtection="1">
      <protection locked="0"/>
    </xf>
    <xf numFmtId="0" fontId="22" fillId="0" borderId="0" xfId="0" applyFont="1" applyBorder="1" applyAlignment="1" applyProtection="1">
      <protection locked="0"/>
    </xf>
    <xf numFmtId="0" fontId="23" fillId="0" borderId="0" xfId="0" applyFont="1" applyProtection="1">
      <protection locked="0"/>
    </xf>
    <xf numFmtId="165" fontId="49" fillId="3" borderId="0" xfId="3" applyNumberFormat="1" applyFont="1" applyFill="1" applyProtection="1">
      <protection locked="0"/>
    </xf>
    <xf numFmtId="166" fontId="14" fillId="0" borderId="0" xfId="0" applyNumberFormat="1" applyFont="1" applyProtection="1">
      <protection locked="0"/>
    </xf>
    <xf numFmtId="1" fontId="14" fillId="0" borderId="0" xfId="0" applyNumberFormat="1" applyFont="1" applyProtection="1">
      <protection locked="0"/>
    </xf>
    <xf numFmtId="2" fontId="14" fillId="0" borderId="0" xfId="0" applyNumberFormat="1" applyFont="1" applyProtection="1">
      <protection locked="0"/>
    </xf>
    <xf numFmtId="2" fontId="9" fillId="0" borderId="0" xfId="0" applyNumberFormat="1" applyFont="1" applyProtection="1">
      <protection locked="0"/>
    </xf>
    <xf numFmtId="2" fontId="3" fillId="0" borderId="0" xfId="0" applyNumberFormat="1" applyFont="1" applyProtection="1">
      <protection locked="0"/>
    </xf>
    <xf numFmtId="2" fontId="15" fillId="0" borderId="0" xfId="0" applyNumberFormat="1" applyFont="1" applyProtection="1">
      <protection locked="0"/>
    </xf>
    <xf numFmtId="0" fontId="16" fillId="0" borderId="0" xfId="0" applyFont="1" applyProtection="1">
      <protection locked="0"/>
    </xf>
    <xf numFmtId="2" fontId="24" fillId="0" borderId="0" xfId="0" applyNumberFormat="1" applyFont="1" applyProtection="1">
      <protection locked="0"/>
    </xf>
    <xf numFmtId="0" fontId="25" fillId="0" borderId="0" xfId="0" applyFont="1" applyProtection="1">
      <protection locked="0"/>
    </xf>
    <xf numFmtId="170" fontId="16" fillId="0" borderId="0" xfId="0" applyNumberFormat="1" applyFont="1" applyProtection="1">
      <protection locked="0"/>
    </xf>
    <xf numFmtId="166" fontId="16" fillId="0" borderId="0" xfId="0" applyNumberFormat="1" applyFont="1" applyProtection="1">
      <protection locked="0"/>
    </xf>
    <xf numFmtId="0" fontId="27" fillId="0" borderId="0" xfId="0" applyFont="1" applyProtection="1">
      <protection locked="0"/>
    </xf>
    <xf numFmtId="169" fontId="54" fillId="0" borderId="0" xfId="3" applyNumberFormat="1" applyFont="1" applyProtection="1">
      <protection locked="0"/>
    </xf>
    <xf numFmtId="169" fontId="52" fillId="0" borderId="0" xfId="3" applyNumberFormat="1" applyFont="1" applyProtection="1">
      <protection locked="0"/>
    </xf>
    <xf numFmtId="0" fontId="55" fillId="0" borderId="0" xfId="0" applyFont="1" applyProtection="1">
      <protection locked="0"/>
    </xf>
    <xf numFmtId="0" fontId="52" fillId="0" borderId="0" xfId="0" applyFont="1" applyProtection="1">
      <protection locked="0"/>
    </xf>
    <xf numFmtId="0" fontId="4" fillId="0" borderId="0" xfId="0" applyFont="1" applyProtection="1">
      <protection hidden="1"/>
    </xf>
    <xf numFmtId="164" fontId="5" fillId="2" borderId="1" xfId="0" applyNumberFormat="1" applyFont="1" applyFill="1" applyBorder="1" applyProtection="1">
      <protection hidden="1"/>
    </xf>
    <xf numFmtId="164" fontId="5" fillId="2" borderId="2" xfId="0" applyNumberFormat="1" applyFont="1" applyFill="1" applyBorder="1" applyProtection="1">
      <protection hidden="1"/>
    </xf>
    <xf numFmtId="164" fontId="5" fillId="2" borderId="2" xfId="0" applyNumberFormat="1" applyFont="1" applyFill="1" applyBorder="1" applyAlignment="1" applyProtection="1">
      <alignment horizontal="center"/>
      <protection hidden="1"/>
    </xf>
    <xf numFmtId="164" fontId="6" fillId="0" borderId="3" xfId="0" applyNumberFormat="1" applyFont="1" applyBorder="1" applyProtection="1">
      <protection hidden="1"/>
    </xf>
    <xf numFmtId="164" fontId="6" fillId="0" borderId="4" xfId="0" applyNumberFormat="1" applyFont="1" applyBorder="1" applyProtection="1">
      <protection hidden="1"/>
    </xf>
    <xf numFmtId="10" fontId="6" fillId="0" borderId="4" xfId="0" applyNumberFormat="1" applyFont="1" applyBorder="1" applyAlignment="1" applyProtection="1">
      <alignment horizontal="right"/>
      <protection hidden="1"/>
    </xf>
    <xf numFmtId="169" fontId="6" fillId="0" borderId="4" xfId="0" applyNumberFormat="1" applyFont="1" applyBorder="1" applyAlignment="1" applyProtection="1">
      <alignment horizontal="right"/>
      <protection hidden="1"/>
    </xf>
    <xf numFmtId="165" fontId="6" fillId="0" borderId="4" xfId="0" applyNumberFormat="1" applyFont="1" applyBorder="1" applyAlignment="1" applyProtection="1">
      <alignment horizontal="right"/>
      <protection hidden="1"/>
    </xf>
    <xf numFmtId="164" fontId="6" fillId="0" borderId="0" xfId="0" applyNumberFormat="1" applyFont="1" applyBorder="1" applyProtection="1">
      <protection hidden="1"/>
    </xf>
    <xf numFmtId="165" fontId="6" fillId="0" borderId="0" xfId="0" applyNumberFormat="1" applyFont="1" applyBorder="1" applyAlignment="1" applyProtection="1">
      <alignment horizontal="right"/>
      <protection hidden="1"/>
    </xf>
    <xf numFmtId="164" fontId="29" fillId="0" borderId="0" xfId="0" applyNumberFormat="1" applyFont="1" applyBorder="1" applyProtection="1">
      <protection hidden="1"/>
    </xf>
    <xf numFmtId="165" fontId="29" fillId="0" borderId="0" xfId="0" applyNumberFormat="1" applyFont="1" applyBorder="1" applyAlignment="1" applyProtection="1">
      <alignment horizontal="right"/>
      <protection hidden="1"/>
    </xf>
    <xf numFmtId="0" fontId="7" fillId="5" borderId="0" xfId="0" applyFont="1" applyFill="1" applyProtection="1">
      <protection hidden="1"/>
    </xf>
    <xf numFmtId="166" fontId="14" fillId="0" borderId="0" xfId="0" applyNumberFormat="1" applyFont="1" applyProtection="1">
      <protection hidden="1"/>
    </xf>
    <xf numFmtId="0" fontId="16" fillId="0" borderId="0" xfId="0" applyFont="1" applyProtection="1">
      <protection hidden="1"/>
    </xf>
    <xf numFmtId="2" fontId="16" fillId="0" borderId="0" xfId="0" applyNumberFormat="1" applyFont="1" applyProtection="1">
      <protection hidden="1"/>
    </xf>
    <xf numFmtId="2" fontId="26" fillId="0" borderId="0" xfId="0" applyNumberFormat="1" applyFont="1" applyProtection="1">
      <protection hidden="1"/>
    </xf>
    <xf numFmtId="2" fontId="24" fillId="0" borderId="0" xfId="0" applyNumberFormat="1" applyFont="1" applyProtection="1">
      <protection hidden="1"/>
    </xf>
    <xf numFmtId="170" fontId="16" fillId="0" borderId="0" xfId="0" applyNumberFormat="1" applyFont="1" applyProtection="1">
      <protection hidden="1"/>
    </xf>
    <xf numFmtId="0" fontId="44" fillId="0" borderId="0" xfId="0" applyFont="1" applyProtection="1">
      <protection hidden="1"/>
    </xf>
    <xf numFmtId="2" fontId="44" fillId="0" borderId="0" xfId="0" applyNumberFormat="1" applyFont="1" applyProtection="1">
      <protection hidden="1"/>
    </xf>
    <xf numFmtId="0" fontId="27" fillId="0" borderId="0" xfId="0" applyFont="1" applyProtection="1">
      <protection hidden="1"/>
    </xf>
    <xf numFmtId="0" fontId="39" fillId="0" borderId="0" xfId="0" applyFont="1" applyProtection="1">
      <protection hidden="1"/>
    </xf>
    <xf numFmtId="2" fontId="45" fillId="3" borderId="0" xfId="0" applyNumberFormat="1" applyFont="1" applyFill="1" applyProtection="1">
      <protection locked="0"/>
    </xf>
    <xf numFmtId="1" fontId="45" fillId="3" borderId="0" xfId="0" applyNumberFormat="1" applyFont="1" applyFill="1" applyProtection="1">
      <protection locked="0"/>
    </xf>
    <xf numFmtId="1" fontId="57" fillId="3" borderId="0" xfId="0" applyNumberFormat="1" applyFont="1" applyFill="1" applyProtection="1">
      <protection locked="0"/>
    </xf>
    <xf numFmtId="10" fontId="0" fillId="0" borderId="0" xfId="0" applyNumberFormat="1" applyProtection="1">
      <protection locked="0"/>
    </xf>
    <xf numFmtId="0" fontId="1" fillId="0" borderId="0" xfId="4"/>
    <xf numFmtId="0" fontId="2" fillId="0" borderId="0" xfId="5"/>
    <xf numFmtId="0" fontId="2" fillId="0" borderId="0" xfId="5" applyProtection="1">
      <protection locked="0"/>
    </xf>
    <xf numFmtId="165" fontId="2" fillId="0" borderId="0" xfId="5" applyNumberFormat="1" applyProtection="1">
      <protection locked="0"/>
    </xf>
    <xf numFmtId="0" fontId="12" fillId="0" borderId="5" xfId="0" applyFont="1" applyFill="1" applyBorder="1" applyProtection="1">
      <protection hidden="1"/>
    </xf>
    <xf numFmtId="164" fontId="12" fillId="0" borderId="5" xfId="0" applyNumberFormat="1" applyFont="1" applyFill="1" applyBorder="1" applyProtection="1">
      <protection hidden="1"/>
    </xf>
    <xf numFmtId="10" fontId="12" fillId="0" borderId="5" xfId="0" applyNumberFormat="1" applyFont="1" applyFill="1" applyBorder="1" applyProtection="1">
      <protection hidden="1"/>
    </xf>
    <xf numFmtId="0" fontId="0" fillId="0" borderId="0" xfId="0" applyFont="1" applyProtection="1">
      <protection locked="0"/>
    </xf>
    <xf numFmtId="0" fontId="0" fillId="0" borderId="0" xfId="0" applyFont="1" applyFill="1" applyProtection="1">
      <protection locked="0"/>
    </xf>
    <xf numFmtId="0" fontId="0" fillId="3" borderId="0" xfId="0" applyFont="1" applyFill="1" applyProtection="1">
      <protection locked="0"/>
    </xf>
    <xf numFmtId="9" fontId="0" fillId="0" borderId="0" xfId="3" applyFont="1" applyProtection="1">
      <protection locked="0"/>
    </xf>
    <xf numFmtId="9" fontId="0" fillId="0" borderId="0" xfId="3" applyFont="1" applyFill="1" applyProtection="1">
      <protection locked="0"/>
    </xf>
    <xf numFmtId="10" fontId="0" fillId="0" borderId="0" xfId="3" applyNumberFormat="1" applyFont="1" applyProtection="1">
      <protection locked="0"/>
    </xf>
    <xf numFmtId="165" fontId="0" fillId="0" borderId="0" xfId="3" applyNumberFormat="1" applyFont="1" applyFill="1" applyProtection="1">
      <protection locked="0"/>
    </xf>
    <xf numFmtId="164" fontId="0" fillId="0" borderId="0" xfId="3" applyNumberFormat="1" applyFont="1" applyProtection="1">
      <protection locked="0"/>
    </xf>
    <xf numFmtId="0" fontId="35" fillId="0" borderId="0" xfId="0" applyFont="1" applyAlignment="1" applyProtection="1">
      <alignment horizontal="center"/>
      <protection hidden="1"/>
    </xf>
    <xf numFmtId="0" fontId="28" fillId="0" borderId="0" xfId="0" applyFont="1" applyAlignment="1" applyProtection="1">
      <alignment horizontal="center"/>
      <protection hidden="1"/>
    </xf>
    <xf numFmtId="0" fontId="34" fillId="0" borderId="0" xfId="0" applyFont="1" applyBorder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0" fontId="42" fillId="0" borderId="0" xfId="0" applyFont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/>
      <protection hidden="1"/>
    </xf>
    <xf numFmtId="0" fontId="23" fillId="0" borderId="0" xfId="0" applyFont="1" applyAlignment="1" applyProtection="1">
      <alignment horizontal="center"/>
      <protection locked="0"/>
    </xf>
  </cellXfs>
  <cellStyles count="7">
    <cellStyle name="Normal" xfId="0" builtinId="0"/>
    <cellStyle name="Normal 2" xfId="1"/>
    <cellStyle name="Normal 2 2" xfId="5"/>
    <cellStyle name="Normal 3" xfId="2"/>
    <cellStyle name="Normal 3 2" xfId="6"/>
    <cellStyle name="Normal 4" xfId="4"/>
    <cellStyle name="Percent" xfId="3" builtinId="5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48531"/>
  <sheetViews>
    <sheetView tabSelected="1" topLeftCell="A13" zoomScaleNormal="100" workbookViewId="0">
      <selection activeCell="F33" sqref="F33"/>
    </sheetView>
  </sheetViews>
  <sheetFormatPr defaultRowHeight="12.75" x14ac:dyDescent="0.2"/>
  <cols>
    <col min="1" max="1" width="5.7109375" style="2" customWidth="1"/>
    <col min="2" max="2" width="26.42578125" style="2" customWidth="1"/>
    <col min="3" max="3" width="17.140625" style="2" customWidth="1"/>
    <col min="4" max="4" width="15.42578125" style="2" bestFit="1" customWidth="1"/>
    <col min="5" max="5" width="15.28515625" style="2" bestFit="1" customWidth="1"/>
    <col min="6" max="6" width="16.140625" style="2" customWidth="1"/>
    <col min="7" max="7" width="16.42578125" style="2" bestFit="1" customWidth="1"/>
    <col min="8" max="8" width="19.28515625" style="2" customWidth="1"/>
    <col min="9" max="10" width="16.85546875" style="2" bestFit="1" customWidth="1"/>
    <col min="11" max="11" width="16.85546875" style="44" customWidth="1"/>
    <col min="12" max="12" width="2.85546875" style="1" customWidth="1"/>
    <col min="13" max="13" width="21.28515625" style="2" bestFit="1" customWidth="1"/>
    <col min="14" max="14" width="19.42578125" style="2" bestFit="1" customWidth="1"/>
    <col min="15" max="15" width="12.42578125" style="2" bestFit="1" customWidth="1"/>
    <col min="16" max="16" width="2.28515625" style="2" customWidth="1"/>
    <col min="17" max="18" width="14.42578125" style="2" customWidth="1"/>
    <col min="19" max="19" width="2.5703125" style="2" customWidth="1"/>
    <col min="20" max="21" width="12.140625" style="2" customWidth="1"/>
    <col min="22" max="22" width="2.5703125" style="2" customWidth="1"/>
    <col min="23" max="24" width="11.28515625" style="2" customWidth="1"/>
    <col min="25" max="16384" width="9.140625" style="2"/>
  </cols>
  <sheetData>
    <row r="1" spans="1:24" ht="23.25" x14ac:dyDescent="0.35">
      <c r="A1" s="49"/>
      <c r="B1" s="50"/>
      <c r="C1" s="50"/>
      <c r="D1" s="50" t="s">
        <v>17</v>
      </c>
      <c r="E1" s="50"/>
      <c r="F1" s="50" t="s">
        <v>16</v>
      </c>
      <c r="G1" s="50"/>
      <c r="H1" s="50" t="s">
        <v>18</v>
      </c>
      <c r="I1" s="50"/>
      <c r="J1" s="50" t="s">
        <v>19</v>
      </c>
      <c r="K1" s="192"/>
      <c r="L1" s="51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pans="1:24" ht="23.25" x14ac:dyDescent="0.35">
      <c r="A2" s="49"/>
      <c r="B2" s="50"/>
      <c r="C2" s="50"/>
      <c r="D2" s="50" t="s">
        <v>86</v>
      </c>
      <c r="E2" s="50" t="s">
        <v>87</v>
      </c>
      <c r="F2" s="50" t="s">
        <v>86</v>
      </c>
      <c r="G2" s="50" t="s">
        <v>87</v>
      </c>
      <c r="H2" s="50" t="s">
        <v>86</v>
      </c>
      <c r="I2" s="50" t="s">
        <v>87</v>
      </c>
      <c r="J2" s="50" t="s">
        <v>86</v>
      </c>
      <c r="K2" s="192" t="s">
        <v>87</v>
      </c>
      <c r="L2" s="51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</row>
    <row r="3" spans="1:24" ht="23.25" x14ac:dyDescent="0.35">
      <c r="A3" s="49"/>
      <c r="B3" s="50" t="s">
        <v>20</v>
      </c>
      <c r="C3" s="50" t="s">
        <v>21</v>
      </c>
      <c r="D3" s="52">
        <v>0</v>
      </c>
      <c r="E3" s="52">
        <v>2.5000000000000001E-4</v>
      </c>
      <c r="F3" s="54">
        <v>1E-3</v>
      </c>
      <c r="G3" s="54">
        <v>1E-3</v>
      </c>
      <c r="H3" s="52">
        <v>0</v>
      </c>
      <c r="I3" s="52">
        <v>1E-4</v>
      </c>
      <c r="J3" s="52">
        <v>1.25E-3</v>
      </c>
      <c r="K3" s="52">
        <v>1.7000000000000001E-4</v>
      </c>
      <c r="L3" s="51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</row>
    <row r="4" spans="1:24" ht="23.25" x14ac:dyDescent="0.35">
      <c r="A4" s="49"/>
      <c r="B4" s="50" t="s">
        <v>22</v>
      </c>
      <c r="C4" s="50" t="s">
        <v>23</v>
      </c>
      <c r="D4" s="55">
        <v>2.0000000000000002E-5</v>
      </c>
      <c r="E4" s="55">
        <v>2.0000000000000002E-5</v>
      </c>
      <c r="F4" s="56">
        <v>1E-4</v>
      </c>
      <c r="G4" s="56">
        <v>1E-4</v>
      </c>
      <c r="H4" s="55">
        <v>2.0000000000000002E-5</v>
      </c>
      <c r="I4" s="55">
        <v>2.0000000000000002E-5</v>
      </c>
      <c r="J4" s="55">
        <v>2.0000000000000002E-5</v>
      </c>
      <c r="K4" s="55">
        <v>2.0000000000000002E-5</v>
      </c>
      <c r="L4" s="51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</row>
    <row r="5" spans="1:24" ht="23.25" x14ac:dyDescent="0.35">
      <c r="A5" s="49"/>
      <c r="B5" s="53" t="s">
        <v>24</v>
      </c>
      <c r="C5" s="50" t="s">
        <v>25</v>
      </c>
      <c r="D5" s="57">
        <v>3.4799999999999999E-5</v>
      </c>
      <c r="E5" s="57">
        <v>3.4799999999999999E-5</v>
      </c>
      <c r="F5" s="57">
        <v>3.4799999999999999E-5</v>
      </c>
      <c r="G5" s="57">
        <v>3.4799999999999999E-5</v>
      </c>
      <c r="H5" s="55">
        <v>2.0000000000000002E-5</v>
      </c>
      <c r="I5" s="55">
        <v>2.0000000000000002E-5</v>
      </c>
      <c r="J5" s="56">
        <v>5.0000000000000001E-4</v>
      </c>
      <c r="K5" s="56">
        <v>5.0000000000000001E-4</v>
      </c>
      <c r="L5" s="51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</row>
    <row r="6" spans="1:24" ht="23.25" x14ac:dyDescent="0.35">
      <c r="A6" s="49"/>
      <c r="B6" s="50" t="s">
        <v>26</v>
      </c>
      <c r="C6" s="50" t="s">
        <v>27</v>
      </c>
      <c r="D6" s="50"/>
      <c r="E6" s="50"/>
      <c r="F6" s="50"/>
      <c r="G6" s="50"/>
      <c r="H6" s="57">
        <v>4.5000000000000001E-6</v>
      </c>
      <c r="I6" s="50"/>
      <c r="J6" s="58">
        <v>3.0000000000000001E-5</v>
      </c>
      <c r="K6" s="193"/>
      <c r="L6" s="51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</row>
    <row r="7" spans="1:24" ht="23.25" x14ac:dyDescent="0.35">
      <c r="A7" s="49"/>
      <c r="B7" s="50" t="s">
        <v>66</v>
      </c>
      <c r="C7" s="50"/>
      <c r="D7" s="50">
        <v>0</v>
      </c>
      <c r="E7" s="50"/>
      <c r="F7" s="50">
        <v>0</v>
      </c>
      <c r="G7" s="50"/>
      <c r="H7" s="58">
        <v>9.9999999999999995E-7</v>
      </c>
      <c r="I7" s="50"/>
      <c r="J7" s="58">
        <v>9.9999999999999995E-7</v>
      </c>
      <c r="K7" s="193"/>
      <c r="L7" s="51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</row>
    <row r="8" spans="1:24" ht="23.25" x14ac:dyDescent="0.35">
      <c r="A8" s="49"/>
      <c r="B8" s="50" t="s">
        <v>88</v>
      </c>
      <c r="C8" s="50" t="s">
        <v>43</v>
      </c>
      <c r="D8" s="56">
        <v>0.18</v>
      </c>
      <c r="E8" s="50"/>
      <c r="F8" s="56">
        <f>D8</f>
        <v>0.18</v>
      </c>
      <c r="G8" s="50"/>
      <c r="H8" s="56">
        <f>D8</f>
        <v>0.18</v>
      </c>
      <c r="I8" s="50"/>
      <c r="J8" s="56">
        <f>D8</f>
        <v>0.18</v>
      </c>
      <c r="K8" s="194"/>
      <c r="L8" s="51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</row>
    <row r="9" spans="1:24" ht="23.25" x14ac:dyDescent="0.35">
      <c r="A9" s="49"/>
      <c r="B9" s="206" t="s">
        <v>28</v>
      </c>
      <c r="C9" s="206"/>
      <c r="D9" s="206"/>
      <c r="E9" s="206"/>
      <c r="F9" s="206"/>
      <c r="G9" s="206"/>
      <c r="H9" s="206"/>
      <c r="I9" s="206"/>
      <c r="J9" s="206"/>
      <c r="K9" s="59"/>
      <c r="L9" s="51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</row>
    <row r="10" spans="1:24" ht="23.25" x14ac:dyDescent="0.35">
      <c r="A10" s="49"/>
      <c r="B10" s="207" t="s">
        <v>29</v>
      </c>
      <c r="C10" s="207"/>
      <c r="D10" s="207"/>
      <c r="E10" s="207"/>
      <c r="F10" s="207"/>
      <c r="G10" s="207"/>
      <c r="H10" s="207"/>
      <c r="I10" s="207"/>
      <c r="J10" s="207"/>
      <c r="K10" s="60"/>
      <c r="L10" s="51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</row>
    <row r="11" spans="1:24" ht="23.25" x14ac:dyDescent="0.35">
      <c r="A11" s="49"/>
      <c r="B11" s="206" t="s">
        <v>30</v>
      </c>
      <c r="C11" s="206"/>
      <c r="D11" s="206"/>
      <c r="E11" s="206"/>
      <c r="F11" s="206"/>
      <c r="G11" s="206"/>
      <c r="H11" s="206"/>
      <c r="I11" s="206"/>
      <c r="J11" s="206"/>
      <c r="K11" s="59"/>
      <c r="L11" s="51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</row>
    <row r="12" spans="1:24" ht="23.25" x14ac:dyDescent="0.35">
      <c r="A12" s="49"/>
      <c r="B12" s="207" t="s">
        <v>31</v>
      </c>
      <c r="C12" s="207"/>
      <c r="D12" s="207"/>
      <c r="E12" s="207"/>
      <c r="F12" s="207"/>
      <c r="G12" s="207"/>
      <c r="H12" s="207"/>
      <c r="I12" s="207"/>
      <c r="J12" s="207"/>
      <c r="K12" s="60"/>
      <c r="L12" s="51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</row>
    <row r="13" spans="1:24" ht="30.75" x14ac:dyDescent="0.4">
      <c r="A13" s="49"/>
      <c r="B13" s="207" t="s">
        <v>32</v>
      </c>
      <c r="C13" s="207"/>
      <c r="D13" s="207"/>
      <c r="E13" s="207"/>
      <c r="F13" s="207"/>
      <c r="G13" s="207"/>
      <c r="H13" s="207"/>
      <c r="I13" s="207"/>
      <c r="J13" s="207"/>
      <c r="K13" s="60"/>
      <c r="L13" s="51"/>
      <c r="M13" s="204" t="s">
        <v>53</v>
      </c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</row>
    <row r="14" spans="1:24" ht="30.75" x14ac:dyDescent="0.4">
      <c r="A14" s="49"/>
      <c r="B14" s="61"/>
      <c r="C14" s="61"/>
      <c r="D14" s="61"/>
      <c r="E14" s="61"/>
      <c r="F14" s="61"/>
      <c r="G14" s="61"/>
      <c r="H14" s="61"/>
      <c r="I14" s="61"/>
      <c r="J14" s="61"/>
      <c r="K14" s="60"/>
      <c r="L14" s="51"/>
      <c r="M14" s="62" t="s">
        <v>73</v>
      </c>
      <c r="N14" s="203" t="s">
        <v>74</v>
      </c>
      <c r="O14" s="203"/>
      <c r="P14" s="63"/>
      <c r="Q14" s="203" t="s">
        <v>75</v>
      </c>
      <c r="R14" s="203"/>
      <c r="S14" s="64"/>
      <c r="T14" s="203" t="s">
        <v>75</v>
      </c>
      <c r="U14" s="203"/>
      <c r="V14" s="63"/>
      <c r="W14" s="203" t="s">
        <v>75</v>
      </c>
      <c r="X14" s="203"/>
    </row>
    <row r="15" spans="1:24" ht="32.25" x14ac:dyDescent="0.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65"/>
      <c r="L15" s="51"/>
      <c r="M15" s="49"/>
      <c r="N15" s="66" t="s">
        <v>60</v>
      </c>
      <c r="O15" s="66" t="s">
        <v>59</v>
      </c>
      <c r="P15" s="49"/>
      <c r="Q15" s="66" t="s">
        <v>60</v>
      </c>
      <c r="R15" s="66" t="s">
        <v>59</v>
      </c>
      <c r="S15" s="67"/>
      <c r="T15" s="66" t="s">
        <v>60</v>
      </c>
      <c r="U15" s="66" t="s">
        <v>59</v>
      </c>
      <c r="V15" s="49"/>
      <c r="W15" s="66" t="s">
        <v>60</v>
      </c>
      <c r="X15" s="66" t="s">
        <v>59</v>
      </c>
    </row>
    <row r="16" spans="1:24" ht="32.25" x14ac:dyDescent="0.5">
      <c r="C16" s="208" t="s">
        <v>76</v>
      </c>
      <c r="D16" s="208"/>
      <c r="F16" s="208" t="s">
        <v>77</v>
      </c>
      <c r="G16" s="208"/>
      <c r="I16" s="208" t="s">
        <v>78</v>
      </c>
      <c r="J16" s="208"/>
      <c r="K16" s="5" t="s">
        <v>61</v>
      </c>
      <c r="M16" s="3" t="s">
        <v>51</v>
      </c>
      <c r="N16" s="185">
        <v>7300</v>
      </c>
      <c r="O16" s="135">
        <f>N16</f>
        <v>7300</v>
      </c>
      <c r="Q16" s="4">
        <v>8900</v>
      </c>
      <c r="R16" s="135">
        <f>Q16</f>
        <v>8900</v>
      </c>
      <c r="T16" s="4">
        <v>9000</v>
      </c>
      <c r="U16" s="135">
        <f>T16</f>
        <v>9000</v>
      </c>
      <c r="W16" s="4">
        <v>8500</v>
      </c>
      <c r="X16" s="135">
        <f>W16</f>
        <v>8500</v>
      </c>
    </row>
    <row r="17" spans="1:24" ht="19.5" x14ac:dyDescent="0.3">
      <c r="C17" s="48" t="s">
        <v>56</v>
      </c>
      <c r="D17" s="48" t="s">
        <v>57</v>
      </c>
      <c r="F17" s="48" t="s">
        <v>56</v>
      </c>
      <c r="G17" s="48" t="s">
        <v>57</v>
      </c>
      <c r="I17" s="48" t="s">
        <v>56</v>
      </c>
      <c r="J17" s="48" t="s">
        <v>57</v>
      </c>
      <c r="M17" s="3" t="s">
        <v>52</v>
      </c>
      <c r="N17" s="184">
        <v>4.4000000000000004</v>
      </c>
      <c r="O17" s="4">
        <v>14.95</v>
      </c>
      <c r="Q17" s="4">
        <v>5</v>
      </c>
      <c r="R17" s="4">
        <v>9.9499999999999993</v>
      </c>
      <c r="T17" s="4">
        <v>2</v>
      </c>
      <c r="U17" s="4">
        <v>25</v>
      </c>
      <c r="W17" s="4">
        <v>125</v>
      </c>
      <c r="X17" s="4">
        <v>250</v>
      </c>
    </row>
    <row r="18" spans="1:24" ht="19.5" x14ac:dyDescent="0.3">
      <c r="B18" s="3" t="s">
        <v>41</v>
      </c>
      <c r="C18" s="4">
        <v>1000</v>
      </c>
      <c r="D18" s="4">
        <f>C18</f>
        <v>1000</v>
      </c>
      <c r="F18" s="4">
        <v>1000</v>
      </c>
      <c r="G18" s="4">
        <f>F18</f>
        <v>1000</v>
      </c>
      <c r="I18" s="4">
        <v>8150</v>
      </c>
      <c r="J18" s="4">
        <f>I18</f>
        <v>8150</v>
      </c>
      <c r="M18" s="3" t="s">
        <v>46</v>
      </c>
      <c r="N18" s="185">
        <v>75</v>
      </c>
      <c r="O18" s="135">
        <f>N18</f>
        <v>75</v>
      </c>
      <c r="Q18" s="4">
        <v>75</v>
      </c>
      <c r="R18" s="135">
        <f>Q18</f>
        <v>75</v>
      </c>
      <c r="T18" s="4">
        <v>75</v>
      </c>
      <c r="U18" s="135">
        <f>T18</f>
        <v>75</v>
      </c>
      <c r="W18" s="4">
        <v>75</v>
      </c>
      <c r="X18" s="135">
        <f>W18</f>
        <v>75</v>
      </c>
    </row>
    <row r="19" spans="1:24" ht="26.25" x14ac:dyDescent="0.4">
      <c r="B19" s="3" t="s">
        <v>42</v>
      </c>
      <c r="C19" s="4">
        <v>10000</v>
      </c>
      <c r="D19" s="3">
        <f>C19</f>
        <v>10000</v>
      </c>
      <c r="F19" s="4">
        <v>10000</v>
      </c>
      <c r="G19" s="3">
        <f>F19</f>
        <v>10000</v>
      </c>
      <c r="I19" s="4">
        <v>75</v>
      </c>
      <c r="J19" s="3">
        <f>I19</f>
        <v>75</v>
      </c>
      <c r="M19" s="3" t="s">
        <v>70</v>
      </c>
      <c r="N19" s="186">
        <v>10</v>
      </c>
      <c r="O19" s="136">
        <f>N19</f>
        <v>10</v>
      </c>
      <c r="Q19" s="186">
        <f>N19</f>
        <v>10</v>
      </c>
      <c r="R19" s="136">
        <f>Q19</f>
        <v>10</v>
      </c>
      <c r="T19" s="186">
        <f>N19</f>
        <v>10</v>
      </c>
      <c r="U19" s="136">
        <f>T19</f>
        <v>10</v>
      </c>
      <c r="W19" s="186">
        <v>0</v>
      </c>
      <c r="X19" s="136">
        <f>W19</f>
        <v>0</v>
      </c>
    </row>
    <row r="20" spans="1:24" ht="24.75" customHeight="1" x14ac:dyDescent="0.3">
      <c r="B20" s="6" t="s">
        <v>15</v>
      </c>
      <c r="C20" s="173">
        <f>C18*C19</f>
        <v>10000000</v>
      </c>
      <c r="D20" s="173">
        <f>D18*D19</f>
        <v>10000000</v>
      </c>
      <c r="E20" s="49"/>
      <c r="F20" s="173">
        <f>F18*F19</f>
        <v>10000000</v>
      </c>
      <c r="G20" s="173">
        <f>G18*G19</f>
        <v>10000000</v>
      </c>
      <c r="H20" s="49"/>
      <c r="I20" s="173">
        <f>I18*I19</f>
        <v>611250</v>
      </c>
      <c r="J20" s="173">
        <f>J18*J19</f>
        <v>611250</v>
      </c>
      <c r="M20" s="3" t="s">
        <v>79</v>
      </c>
      <c r="N20" s="137">
        <f>N17*N18*N19</f>
        <v>3300</v>
      </c>
      <c r="O20" s="137">
        <f>O17*O18*O19</f>
        <v>11212.5</v>
      </c>
      <c r="P20" s="138"/>
      <c r="Q20" s="137">
        <f>Q17*Q18*Q19</f>
        <v>3750</v>
      </c>
      <c r="R20" s="137">
        <f>R17*R18*R19</f>
        <v>7462.5</v>
      </c>
      <c r="S20" s="49"/>
      <c r="T20" s="137">
        <f>T17*T18*T19</f>
        <v>1500</v>
      </c>
      <c r="U20" s="137">
        <f>U17*U18*U19</f>
        <v>18750</v>
      </c>
      <c r="V20" s="49"/>
      <c r="W20" s="137">
        <f>W17*W18*W19</f>
        <v>0</v>
      </c>
      <c r="X20" s="137">
        <f>X17*X18*X19</f>
        <v>0</v>
      </c>
    </row>
    <row r="21" spans="1:24" ht="45" x14ac:dyDescent="0.6">
      <c r="B21" s="205" t="s">
        <v>65</v>
      </c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</row>
    <row r="22" spans="1:24" ht="26.25" x14ac:dyDescent="0.4">
      <c r="B22" s="7"/>
      <c r="C22" s="7"/>
      <c r="D22" s="8">
        <v>8.0000000000000007E-5</v>
      </c>
      <c r="E22" s="7"/>
      <c r="F22" s="7"/>
      <c r="G22" s="9">
        <v>8.0000000000000004E-4</v>
      </c>
      <c r="H22" s="7"/>
      <c r="I22" s="7"/>
      <c r="J22" s="8">
        <v>5.0000000000000002E-5</v>
      </c>
      <c r="K22" s="45"/>
      <c r="L22" s="10"/>
      <c r="M22" s="7"/>
      <c r="N22" s="11">
        <v>45</v>
      </c>
      <c r="P22" s="12" t="s">
        <v>54</v>
      </c>
    </row>
    <row r="23" spans="1:24" s="13" customFormat="1" ht="15.75" x14ac:dyDescent="0.25">
      <c r="A23" s="68"/>
      <c r="B23" s="69"/>
      <c r="C23" s="70" t="s">
        <v>9</v>
      </c>
      <c r="D23" s="70" t="s">
        <v>10</v>
      </c>
      <c r="E23" s="70"/>
      <c r="F23" s="69" t="s">
        <v>39</v>
      </c>
      <c r="G23" s="69" t="s">
        <v>40</v>
      </c>
      <c r="H23" s="69"/>
      <c r="I23" s="71" t="s">
        <v>11</v>
      </c>
      <c r="J23" s="71" t="s">
        <v>12</v>
      </c>
      <c r="K23" s="72"/>
      <c r="L23" s="73"/>
      <c r="M23" s="70" t="s">
        <v>13</v>
      </c>
      <c r="N23" s="70" t="s">
        <v>14</v>
      </c>
      <c r="O23" s="68"/>
    </row>
    <row r="24" spans="1:24" ht="15.75" x14ac:dyDescent="0.25">
      <c r="A24" s="49"/>
      <c r="B24" s="74" t="s">
        <v>2</v>
      </c>
      <c r="C24" s="75">
        <f>C20</f>
        <v>10000000</v>
      </c>
      <c r="D24" s="75">
        <f>D20</f>
        <v>10000000</v>
      </c>
      <c r="E24" s="75"/>
      <c r="F24" s="75">
        <f>F20</f>
        <v>10000000</v>
      </c>
      <c r="G24" s="75">
        <f>G20</f>
        <v>10000000</v>
      </c>
      <c r="H24" s="75"/>
      <c r="I24" s="76">
        <f>I20</f>
        <v>611250</v>
      </c>
      <c r="J24" s="76">
        <f>J20</f>
        <v>611250</v>
      </c>
      <c r="K24" s="77"/>
      <c r="L24" s="78"/>
      <c r="M24" s="79">
        <f>N20+Q20+T20+W20</f>
        <v>8550</v>
      </c>
      <c r="N24" s="79">
        <f>O20+R20+U20+X20</f>
        <v>37425</v>
      </c>
      <c r="O24" s="49"/>
    </row>
    <row r="25" spans="1:24" ht="26.25" x14ac:dyDescent="0.4">
      <c r="A25" s="49"/>
      <c r="B25" s="80" t="s">
        <v>1</v>
      </c>
      <c r="C25" s="81">
        <f>C24*D22</f>
        <v>800.00000000000011</v>
      </c>
      <c r="D25" s="81">
        <f>D24*D22</f>
        <v>800.00000000000011</v>
      </c>
      <c r="E25" s="81"/>
      <c r="F25" s="81">
        <f>F24*G22</f>
        <v>8000</v>
      </c>
      <c r="G25" s="81">
        <f>G24*G22</f>
        <v>8000</v>
      </c>
      <c r="H25" s="81"/>
      <c r="I25" s="82">
        <f>I24*J22</f>
        <v>30.5625</v>
      </c>
      <c r="J25" s="82">
        <f>J24*J22</f>
        <v>30.5625</v>
      </c>
      <c r="K25" s="83"/>
      <c r="L25" s="84"/>
      <c r="M25" s="81">
        <f>(N19*N22)+(Q19*N22)+(T19*N22)+(W19*N22)</f>
        <v>1350</v>
      </c>
      <c r="N25" s="81">
        <f>(O19*N22)+(R19*N22)+(U19*N22)+(X19*N22)</f>
        <v>1350</v>
      </c>
      <c r="O25" s="49"/>
    </row>
    <row r="26" spans="1:24" ht="15.75" x14ac:dyDescent="0.25">
      <c r="A26" s="49"/>
      <c r="B26" s="74" t="s">
        <v>88</v>
      </c>
      <c r="C26" s="85">
        <f>(C25+C29)*D8</f>
        <v>206.64</v>
      </c>
      <c r="D26" s="85">
        <f>(D25+D29)*D8</f>
        <v>206.64</v>
      </c>
      <c r="E26" s="85"/>
      <c r="F26" s="85">
        <f>(F25+F29)*F8</f>
        <v>1502.6399999999999</v>
      </c>
      <c r="G26" s="85">
        <f>(G25+G29)*F8</f>
        <v>1502.6399999999999</v>
      </c>
      <c r="H26" s="85"/>
      <c r="I26" s="86">
        <f>(I25+I29+I30)*H8</f>
        <v>8.1968624999999999</v>
      </c>
      <c r="J26" s="86">
        <f>(J25+J29+J30)*H8</f>
        <v>8.1968624999999999</v>
      </c>
      <c r="K26" s="87"/>
      <c r="L26" s="88"/>
      <c r="M26" s="85">
        <f>(M25+M29)*J8</f>
        <v>243.76949999999999</v>
      </c>
      <c r="N26" s="85">
        <f>(N25+N29)*J8</f>
        <v>246.36825000000002</v>
      </c>
      <c r="O26" s="49"/>
    </row>
    <row r="27" spans="1:24" ht="21" x14ac:dyDescent="0.35">
      <c r="A27" s="49"/>
      <c r="B27" s="74" t="s">
        <v>20</v>
      </c>
      <c r="C27" s="89">
        <v>0</v>
      </c>
      <c r="D27" s="89">
        <f>D24*E3</f>
        <v>2500</v>
      </c>
      <c r="E27" s="89"/>
      <c r="F27" s="85">
        <f>F24*F3</f>
        <v>10000</v>
      </c>
      <c r="G27" s="85">
        <f>G24*G3</f>
        <v>10000</v>
      </c>
      <c r="H27" s="85"/>
      <c r="I27" s="90">
        <v>0</v>
      </c>
      <c r="J27" s="91">
        <f>J24*I3</f>
        <v>61.125</v>
      </c>
      <c r="K27" s="92"/>
      <c r="L27" s="93"/>
      <c r="M27" s="94">
        <v>0</v>
      </c>
      <c r="N27" s="89">
        <f>N24*J3</f>
        <v>46.78125</v>
      </c>
      <c r="O27" s="49"/>
    </row>
    <row r="28" spans="1:24" ht="15.75" x14ac:dyDescent="0.25">
      <c r="A28" s="49"/>
      <c r="B28" s="74" t="s">
        <v>22</v>
      </c>
      <c r="C28" s="85">
        <f>C24*D4</f>
        <v>200.00000000000003</v>
      </c>
      <c r="D28" s="85">
        <f>D24*D4</f>
        <v>200.00000000000003</v>
      </c>
      <c r="E28" s="85"/>
      <c r="F28" s="95">
        <f>F24*F4</f>
        <v>1000</v>
      </c>
      <c r="G28" s="95">
        <f>G24*F4</f>
        <v>1000</v>
      </c>
      <c r="H28" s="89"/>
      <c r="I28" s="86">
        <f>I24*H4</f>
        <v>12.225000000000001</v>
      </c>
      <c r="J28" s="86">
        <f>J24*H4</f>
        <v>12.225000000000001</v>
      </c>
      <c r="K28" s="87"/>
      <c r="L28" s="51"/>
      <c r="M28" s="85">
        <f>M24*J4</f>
        <v>0.17100000000000001</v>
      </c>
      <c r="N28" s="85">
        <f>N24*J4</f>
        <v>0.74850000000000005</v>
      </c>
      <c r="O28" s="49"/>
    </row>
    <row r="29" spans="1:24" ht="15.75" x14ac:dyDescent="0.25">
      <c r="A29" s="49"/>
      <c r="B29" s="74" t="s">
        <v>24</v>
      </c>
      <c r="C29" s="85">
        <f>C24*D5</f>
        <v>348</v>
      </c>
      <c r="D29" s="85">
        <f>D24*D5</f>
        <v>348</v>
      </c>
      <c r="E29" s="85"/>
      <c r="F29" s="85">
        <f>F24*F5</f>
        <v>348</v>
      </c>
      <c r="G29" s="85">
        <f>G24*F5</f>
        <v>348</v>
      </c>
      <c r="H29" s="85"/>
      <c r="I29" s="86">
        <f>I24*H5</f>
        <v>12.225000000000001</v>
      </c>
      <c r="J29" s="86">
        <f>J24*H5</f>
        <v>12.225000000000001</v>
      </c>
      <c r="K29" s="87"/>
      <c r="L29" s="88"/>
      <c r="M29" s="89">
        <f>M24*J5</f>
        <v>4.2750000000000004</v>
      </c>
      <c r="N29" s="89">
        <f>N24*J5</f>
        <v>18.712500000000002</v>
      </c>
      <c r="O29" s="49"/>
    </row>
    <row r="30" spans="1:24" ht="15.75" x14ac:dyDescent="0.25">
      <c r="A30" s="49"/>
      <c r="B30" s="74" t="s">
        <v>26</v>
      </c>
      <c r="C30" s="96">
        <v>0</v>
      </c>
      <c r="D30" s="96">
        <v>0</v>
      </c>
      <c r="E30" s="96"/>
      <c r="F30" s="96">
        <v>0</v>
      </c>
      <c r="G30" s="94">
        <v>0</v>
      </c>
      <c r="H30" s="89"/>
      <c r="I30" s="86">
        <f>I24*H6</f>
        <v>2.7506249999999999</v>
      </c>
      <c r="J30" s="86">
        <f>J24*H6</f>
        <v>2.7506249999999999</v>
      </c>
      <c r="K30" s="87"/>
      <c r="L30" s="88"/>
      <c r="M30" s="85">
        <f>((N16+N17)*J6)+((Q16+Q17)*J6)+((T16+T17)*J6)+((W16+W17)*J6)</f>
        <v>1.0150920000000001</v>
      </c>
      <c r="N30" s="85">
        <f>((O16+O17)*J6)+((R16+R17)*J6)+((U16+U17)*J6)+((X16+X17)*J6)</f>
        <v>1.019997</v>
      </c>
      <c r="O30" s="49"/>
    </row>
    <row r="31" spans="1:24" ht="15.75" x14ac:dyDescent="0.25">
      <c r="A31" s="49"/>
      <c r="B31" s="74" t="s">
        <v>66</v>
      </c>
      <c r="C31" s="96">
        <v>0</v>
      </c>
      <c r="D31" s="96">
        <v>0</v>
      </c>
      <c r="E31" s="96"/>
      <c r="F31" s="96">
        <v>0</v>
      </c>
      <c r="G31" s="94">
        <v>0</v>
      </c>
      <c r="H31" s="89"/>
      <c r="I31" s="86">
        <f>I24*H7</f>
        <v>0.61124999999999996</v>
      </c>
      <c r="J31" s="86">
        <f>J24*H7</f>
        <v>0.61124999999999996</v>
      </c>
      <c r="K31" s="87"/>
      <c r="L31" s="88"/>
      <c r="M31" s="85">
        <f>((N16+N17)*J7)+((Q16+Q17)*J7)+((T16+T17)*J7)+((W16+W17)*J7)</f>
        <v>3.3836399999999996E-2</v>
      </c>
      <c r="N31" s="85">
        <f>((O16+O17)*J7)+((R16+R17)*J7)+((U16+U17)*J7)+((X16+X17)*J7)</f>
        <v>3.39999E-2</v>
      </c>
      <c r="O31" s="49"/>
    </row>
    <row r="32" spans="1:24" ht="15.75" x14ac:dyDescent="0.25">
      <c r="A32" s="49"/>
      <c r="B32" s="97" t="s">
        <v>15</v>
      </c>
      <c r="C32" s="98">
        <f>SUM(C25:C31)</f>
        <v>1554.64</v>
      </c>
      <c r="D32" s="98">
        <f>SUM(D25:D31)</f>
        <v>4054.6400000000003</v>
      </c>
      <c r="E32" s="98"/>
      <c r="F32" s="98">
        <f>SUM(F25:F31)</f>
        <v>20850.64</v>
      </c>
      <c r="G32" s="98">
        <f>SUM(G25:G31)</f>
        <v>20850.64</v>
      </c>
      <c r="H32" s="98"/>
      <c r="I32" s="99">
        <f>SUM(I25:I31)</f>
        <v>66.571237500000009</v>
      </c>
      <c r="J32" s="99">
        <f>SUM(J25:J31)</f>
        <v>127.6962375</v>
      </c>
      <c r="K32" s="100"/>
      <c r="L32" s="101"/>
      <c r="M32" s="98">
        <f>SUM(M25:M31)</f>
        <v>1599.2644284</v>
      </c>
      <c r="N32" s="98">
        <f>SUM(N25:N31)</f>
        <v>1663.6644969000001</v>
      </c>
      <c r="O32" s="49"/>
    </row>
    <row r="33" spans="1:15" ht="15.75" x14ac:dyDescent="0.25">
      <c r="A33" s="49"/>
      <c r="B33" s="102" t="s">
        <v>33</v>
      </c>
      <c r="C33" s="103"/>
      <c r="D33" s="103">
        <f>C32+D32</f>
        <v>5609.2800000000007</v>
      </c>
      <c r="E33" s="103"/>
      <c r="F33" s="103"/>
      <c r="G33" s="103">
        <f>F32+G32</f>
        <v>41701.279999999999</v>
      </c>
      <c r="H33" s="103"/>
      <c r="I33" s="104"/>
      <c r="J33" s="104">
        <f>I32+J32</f>
        <v>194.26747499999999</v>
      </c>
      <c r="K33" s="105"/>
      <c r="L33" s="106"/>
      <c r="M33" s="103"/>
      <c r="N33" s="103">
        <f>M32+N32</f>
        <v>3262.9289253000002</v>
      </c>
      <c r="O33" s="49"/>
    </row>
    <row r="34" spans="1:15" s="14" customFormat="1" ht="19.5" x14ac:dyDescent="0.3">
      <c r="A34" s="107"/>
      <c r="B34" s="108" t="s">
        <v>34</v>
      </c>
      <c r="C34" s="109"/>
      <c r="D34" s="109">
        <f>D24-C24-D33</f>
        <v>-5609.2800000000007</v>
      </c>
      <c r="E34" s="109"/>
      <c r="F34" s="109"/>
      <c r="G34" s="109">
        <f>G24-F24-G33</f>
        <v>-41701.279999999999</v>
      </c>
      <c r="H34" s="109"/>
      <c r="I34" s="109"/>
      <c r="J34" s="109">
        <f>J24-I24-J33</f>
        <v>-194.26747499999999</v>
      </c>
      <c r="K34" s="110"/>
      <c r="L34" s="109"/>
      <c r="M34" s="109"/>
      <c r="N34" s="109">
        <f>N24-M24-N33</f>
        <v>25612.071074700001</v>
      </c>
      <c r="O34" s="107"/>
    </row>
    <row r="35" spans="1:15" s="15" customFormat="1" ht="26.25" x14ac:dyDescent="0.4">
      <c r="A35" s="111"/>
      <c r="B35" s="112" t="s">
        <v>35</v>
      </c>
      <c r="C35" s="112"/>
      <c r="D35" s="113">
        <f>(D33*100)/(D24+C24)</f>
        <v>2.8046400000000006E-2</v>
      </c>
      <c r="E35" s="113" t="s">
        <v>72</v>
      </c>
      <c r="F35" s="113"/>
      <c r="G35" s="113">
        <f>(G33*100)/(G24+F24)</f>
        <v>0.20850640000000001</v>
      </c>
      <c r="H35" s="113" t="s">
        <v>72</v>
      </c>
      <c r="I35" s="114"/>
      <c r="J35" s="114">
        <f>(J33*100)/(J24+I24)</f>
        <v>1.5890999999999999E-2</v>
      </c>
      <c r="K35" s="115"/>
      <c r="L35" s="116"/>
      <c r="M35" s="113" t="s">
        <v>72</v>
      </c>
      <c r="N35" s="113">
        <f>(N33*100)/(N24+M24)</f>
        <v>7.0971809141924957</v>
      </c>
      <c r="O35" s="113" t="s">
        <v>72</v>
      </c>
    </row>
    <row r="36" spans="1:15" s="16" customFormat="1" ht="32.25" x14ac:dyDescent="0.5">
      <c r="A36" s="117"/>
      <c r="B36" s="66" t="s">
        <v>64</v>
      </c>
      <c r="C36" s="117"/>
      <c r="D36" s="118">
        <f>D33/C19</f>
        <v>0.56092800000000009</v>
      </c>
      <c r="E36" s="119"/>
      <c r="F36" s="119"/>
      <c r="G36" s="118">
        <f>G33/F19</f>
        <v>4.1701280000000001</v>
      </c>
      <c r="H36" s="119"/>
      <c r="I36" s="120"/>
      <c r="J36" s="121">
        <f>J33/I19</f>
        <v>2.590233</v>
      </c>
      <c r="K36" s="122"/>
      <c r="L36" s="123"/>
      <c r="M36" s="117"/>
      <c r="N36" s="124">
        <f>N33/(N19+O19+Q19+R19+T19+U19+W19+X19)</f>
        <v>54.382148755000003</v>
      </c>
      <c r="O36" s="117"/>
    </row>
    <row r="37" spans="1:15" x14ac:dyDescent="0.2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65"/>
      <c r="L37" s="51"/>
      <c r="M37" s="49"/>
      <c r="N37" s="49"/>
      <c r="O37" s="49"/>
    </row>
    <row r="38" spans="1:15" s="17" customFormat="1" ht="31.5" customHeight="1" x14ac:dyDescent="0.35">
      <c r="A38" s="125"/>
      <c r="B38" s="126" t="s">
        <v>63</v>
      </c>
      <c r="C38" s="127">
        <f>C18+D36</f>
        <v>1000.560928</v>
      </c>
      <c r="D38" s="127">
        <f>D18-D36</f>
        <v>999.43907200000001</v>
      </c>
      <c r="E38" s="128"/>
      <c r="F38" s="127">
        <f>F18+G36</f>
        <v>1004.170128</v>
      </c>
      <c r="G38" s="127">
        <f>G18-G36</f>
        <v>995.82987200000002</v>
      </c>
      <c r="H38" s="127"/>
      <c r="I38" s="127">
        <f>I18+J36</f>
        <v>8152.5902329999999</v>
      </c>
      <c r="J38" s="127">
        <f>J18-J36</f>
        <v>8147.4097670000001</v>
      </c>
      <c r="K38" s="129"/>
      <c r="L38" s="128"/>
      <c r="M38" s="127">
        <f>N17+N36</f>
        <v>58.782148755000001</v>
      </c>
      <c r="N38" s="127">
        <f>N17-N36</f>
        <v>-49.982148755000004</v>
      </c>
      <c r="O38" s="125"/>
    </row>
    <row r="39" spans="1:15" ht="32.25" x14ac:dyDescent="0.5">
      <c r="A39" s="49"/>
      <c r="B39" s="49"/>
      <c r="C39" s="130" t="s">
        <v>60</v>
      </c>
      <c r="D39" s="130" t="s">
        <v>62</v>
      </c>
      <c r="E39" s="131"/>
      <c r="F39" s="130" t="s">
        <v>60</v>
      </c>
      <c r="G39" s="130" t="s">
        <v>62</v>
      </c>
      <c r="H39" s="132"/>
      <c r="I39" s="130" t="s">
        <v>60</v>
      </c>
      <c r="J39" s="130" t="s">
        <v>62</v>
      </c>
      <c r="K39" s="133"/>
      <c r="L39" s="134"/>
      <c r="M39" s="130" t="s">
        <v>60</v>
      </c>
      <c r="N39" s="130" t="s">
        <v>62</v>
      </c>
      <c r="O39" s="49"/>
    </row>
    <row r="40" spans="1:15" ht="32.25" x14ac:dyDescent="0.5">
      <c r="C40" s="18"/>
      <c r="D40" s="18"/>
      <c r="E40" s="19"/>
      <c r="F40" s="18"/>
      <c r="G40" s="18"/>
      <c r="H40" s="20"/>
      <c r="I40" s="18"/>
      <c r="J40" s="18"/>
      <c r="K40" s="46"/>
      <c r="L40" s="21"/>
      <c r="M40" s="18"/>
      <c r="N40" s="18"/>
    </row>
    <row r="41" spans="1:15" ht="32.25" x14ac:dyDescent="0.5">
      <c r="C41" s="18"/>
      <c r="D41" s="18"/>
      <c r="E41" s="19"/>
      <c r="F41" s="18"/>
      <c r="G41" s="18"/>
      <c r="H41" s="20"/>
      <c r="I41" s="18"/>
      <c r="J41" s="18"/>
      <c r="K41" s="46"/>
      <c r="L41" s="21"/>
      <c r="M41" s="18"/>
      <c r="N41" s="18"/>
    </row>
    <row r="42" spans="1:15" ht="32.25" x14ac:dyDescent="0.5">
      <c r="C42" s="18"/>
      <c r="D42" s="18"/>
      <c r="E42" s="19"/>
      <c r="F42" s="18"/>
      <c r="G42" s="18"/>
      <c r="H42" s="20"/>
      <c r="I42" s="18"/>
      <c r="J42" s="18"/>
      <c r="K42" s="46"/>
      <c r="L42" s="21"/>
      <c r="M42" s="18"/>
      <c r="N42" s="18"/>
    </row>
    <row r="43" spans="1:15" ht="32.25" x14ac:dyDescent="0.5">
      <c r="C43" s="18"/>
      <c r="D43" s="18"/>
      <c r="E43" s="19"/>
      <c r="F43" s="18"/>
      <c r="G43" s="18"/>
      <c r="H43" s="20"/>
      <c r="I43" s="18"/>
      <c r="J43" s="18"/>
      <c r="K43" s="46"/>
      <c r="L43" s="21"/>
      <c r="M43" s="18"/>
      <c r="N43" s="18"/>
    </row>
    <row r="44" spans="1:15" ht="32.25" x14ac:dyDescent="0.5">
      <c r="C44" s="18"/>
      <c r="D44" s="18"/>
      <c r="E44" s="19"/>
      <c r="F44" s="18"/>
      <c r="G44" s="18"/>
      <c r="H44" s="20"/>
      <c r="I44" s="18"/>
      <c r="J44" s="18"/>
      <c r="K44" s="46"/>
      <c r="L44" s="21"/>
      <c r="M44" s="18"/>
      <c r="N44" s="18"/>
    </row>
    <row r="45" spans="1:15" ht="32.25" x14ac:dyDescent="0.5">
      <c r="C45" s="18"/>
      <c r="D45" s="18"/>
      <c r="E45" s="19"/>
      <c r="F45" s="18"/>
      <c r="G45" s="18"/>
      <c r="H45" s="20"/>
      <c r="I45" s="18"/>
      <c r="J45" s="18"/>
      <c r="K45" s="46"/>
      <c r="L45" s="21"/>
      <c r="M45" s="18"/>
      <c r="N45" s="18"/>
    </row>
    <row r="46" spans="1:15" ht="32.25" x14ac:dyDescent="0.5">
      <c r="C46" s="18"/>
      <c r="D46" s="18"/>
      <c r="E46" s="19"/>
      <c r="F46" s="18"/>
      <c r="G46" s="18"/>
      <c r="H46" s="20"/>
      <c r="I46" s="18"/>
      <c r="J46" s="18"/>
      <c r="K46" s="46"/>
      <c r="L46" s="21"/>
      <c r="M46" s="18"/>
      <c r="N46" s="18"/>
    </row>
    <row r="47" spans="1:15" ht="32.25" x14ac:dyDescent="0.5">
      <c r="C47" s="18"/>
      <c r="D47" s="18"/>
      <c r="E47" s="19"/>
      <c r="F47" s="18"/>
      <c r="G47" s="18"/>
      <c r="H47" s="20"/>
      <c r="I47" s="18"/>
      <c r="J47" s="18"/>
      <c r="K47" s="46"/>
      <c r="L47" s="21"/>
      <c r="M47" s="18"/>
      <c r="N47" s="18"/>
    </row>
    <row r="48" spans="1:15" ht="32.25" x14ac:dyDescent="0.5">
      <c r="C48" s="18"/>
      <c r="D48" s="18"/>
      <c r="E48" s="19"/>
      <c r="F48" s="18"/>
      <c r="G48" s="18"/>
      <c r="H48" s="20"/>
      <c r="I48" s="18"/>
      <c r="J48" s="18"/>
      <c r="K48" s="46"/>
      <c r="L48" s="21"/>
      <c r="M48" s="18"/>
      <c r="N48" s="18"/>
    </row>
    <row r="49" spans="2:14" ht="32.25" x14ac:dyDescent="0.5">
      <c r="C49" s="18"/>
      <c r="D49" s="18"/>
      <c r="E49" s="19"/>
      <c r="F49" s="18"/>
      <c r="G49" s="18"/>
      <c r="H49" s="20"/>
      <c r="I49" s="18"/>
      <c r="J49" s="18"/>
      <c r="K49" s="46"/>
      <c r="L49" s="21"/>
      <c r="M49" s="18"/>
      <c r="N49" s="18"/>
    </row>
    <row r="50" spans="2:14" ht="20.25" x14ac:dyDescent="0.3">
      <c r="H50" s="22"/>
      <c r="I50" s="23"/>
    </row>
    <row r="51" spans="2:14" s="15" customFormat="1" ht="78.75" x14ac:dyDescent="0.4">
      <c r="B51" s="24" t="s">
        <v>67</v>
      </c>
      <c r="C51" s="25">
        <v>11236</v>
      </c>
      <c r="D51" s="26" t="e">
        <f>C51/(C24+D24+I24+J24+(N16*N18*O19)+(N16*N18*#REF!))</f>
        <v>#REF!</v>
      </c>
      <c r="F51" s="27">
        <f>C25+D25+I25+J25+M25+N25+C26+D26+I26+J26+M26+N26</f>
        <v>5280.9364750000013</v>
      </c>
      <c r="G51" s="28" t="e">
        <f>F51/(C24+D24+I24+J24+(N16*N18*O19)+(N16*N18*#REF!))</f>
        <v>#REF!</v>
      </c>
      <c r="I51" s="29"/>
      <c r="J51" s="30"/>
      <c r="K51" s="47"/>
      <c r="L51" s="31"/>
    </row>
    <row r="52" spans="2:14" ht="20.25" x14ac:dyDescent="0.3">
      <c r="B52" s="32"/>
      <c r="F52" s="33" t="s">
        <v>69</v>
      </c>
      <c r="G52" s="34"/>
      <c r="H52" s="22"/>
      <c r="I52" s="23"/>
    </row>
    <row r="53" spans="2:14" ht="20.25" x14ac:dyDescent="0.3">
      <c r="H53" s="22"/>
      <c r="I53" s="23"/>
    </row>
    <row r="54" spans="2:14" ht="52.5" x14ac:dyDescent="0.4">
      <c r="B54" s="24" t="s">
        <v>71</v>
      </c>
      <c r="C54" s="25">
        <v>11236</v>
      </c>
      <c r="D54" s="26" t="e">
        <f>C54/(C24+D24+I24+J24+(N18*N16*O19)+(N18*N16*#REF!)+COM!B20+COM!C20)</f>
        <v>#REF!</v>
      </c>
      <c r="F54" s="27">
        <f>C25+D25+I25+J25+M25+N25+C26+D26+I26+J26+M26+N26+COM!B21+COM!C21+COM!B22+COM!C22</f>
        <v>5461.9975550000008</v>
      </c>
      <c r="G54" s="28" t="e">
        <f>F54/(C24+D24+I24+J24+(N16*N18*O19)+(N16*N18*#REF!)+COM!B20+COM!C20)</f>
        <v>#REF!</v>
      </c>
      <c r="H54" s="22"/>
      <c r="I54" s="23"/>
    </row>
    <row r="55" spans="2:14" ht="20.25" x14ac:dyDescent="0.3">
      <c r="H55" s="22"/>
      <c r="I55" s="23"/>
    </row>
    <row r="56" spans="2:14" ht="20.25" x14ac:dyDescent="0.3">
      <c r="H56" s="22"/>
      <c r="I56" s="23"/>
    </row>
    <row r="57" spans="2:14" ht="20.25" x14ac:dyDescent="0.3">
      <c r="H57" s="22"/>
      <c r="I57" s="23"/>
    </row>
    <row r="58" spans="2:14" ht="20.25" x14ac:dyDescent="0.3">
      <c r="H58" s="22"/>
      <c r="I58" s="23"/>
    </row>
    <row r="59" spans="2:14" ht="20.25" x14ac:dyDescent="0.3">
      <c r="H59" s="22"/>
      <c r="I59" s="23"/>
    </row>
    <row r="60" spans="2:14" ht="20.25" x14ac:dyDescent="0.3">
      <c r="H60" s="22"/>
      <c r="I60" s="23"/>
    </row>
    <row r="61" spans="2:14" ht="20.25" x14ac:dyDescent="0.3">
      <c r="H61" s="22"/>
      <c r="I61" s="23"/>
    </row>
    <row r="62" spans="2:14" ht="20.25" x14ac:dyDescent="0.3">
      <c r="H62" s="22"/>
      <c r="I62" s="23"/>
      <c r="L62" s="2"/>
    </row>
    <row r="63" spans="2:14" ht="20.25" x14ac:dyDescent="0.3">
      <c r="H63" s="22"/>
      <c r="I63" s="23"/>
      <c r="L63" s="2"/>
    </row>
    <row r="64" spans="2:14" ht="20.25" x14ac:dyDescent="0.3">
      <c r="H64" s="22"/>
      <c r="I64" s="23"/>
      <c r="L64" s="2"/>
    </row>
    <row r="65" spans="8:12" ht="20.25" x14ac:dyDescent="0.3">
      <c r="H65" s="22"/>
      <c r="I65" s="23"/>
      <c r="L65" s="2"/>
    </row>
    <row r="66" spans="8:12" ht="20.25" x14ac:dyDescent="0.3">
      <c r="H66" s="22"/>
      <c r="I66" s="23"/>
      <c r="L66" s="2"/>
    </row>
    <row r="67" spans="8:12" ht="20.25" x14ac:dyDescent="0.3">
      <c r="H67" s="22"/>
      <c r="I67" s="23"/>
      <c r="L67" s="2"/>
    </row>
    <row r="68" spans="8:12" ht="20.25" x14ac:dyDescent="0.3">
      <c r="H68" s="22"/>
      <c r="I68" s="23"/>
      <c r="L68" s="2"/>
    </row>
    <row r="69" spans="8:12" ht="20.25" x14ac:dyDescent="0.3">
      <c r="H69" s="22"/>
      <c r="I69" s="23"/>
      <c r="L69" s="2"/>
    </row>
    <row r="70" spans="8:12" ht="20.25" x14ac:dyDescent="0.3">
      <c r="H70" s="22"/>
      <c r="I70" s="23"/>
      <c r="L70" s="2"/>
    </row>
    <row r="71" spans="8:12" ht="20.25" x14ac:dyDescent="0.3">
      <c r="H71" s="22"/>
      <c r="I71" s="23"/>
      <c r="L71" s="2"/>
    </row>
    <row r="72" spans="8:12" ht="20.25" x14ac:dyDescent="0.3">
      <c r="H72" s="22"/>
      <c r="I72" s="23"/>
      <c r="L72" s="2"/>
    </row>
    <row r="73" spans="8:12" ht="20.25" x14ac:dyDescent="0.3">
      <c r="H73" s="22"/>
      <c r="I73" s="23"/>
      <c r="L73" s="2"/>
    </row>
    <row r="74" spans="8:12" ht="20.25" x14ac:dyDescent="0.3">
      <c r="H74" s="22"/>
      <c r="I74" s="23"/>
      <c r="L74" s="2"/>
    </row>
    <row r="75" spans="8:12" ht="20.25" x14ac:dyDescent="0.3">
      <c r="H75" s="22"/>
      <c r="I75" s="23"/>
      <c r="L75" s="2"/>
    </row>
    <row r="76" spans="8:12" ht="20.25" x14ac:dyDescent="0.3">
      <c r="H76" s="22"/>
      <c r="I76" s="23"/>
      <c r="L76" s="2"/>
    </row>
    <row r="77" spans="8:12" ht="20.25" x14ac:dyDescent="0.3">
      <c r="H77" s="22"/>
      <c r="I77" s="23"/>
      <c r="L77" s="2"/>
    </row>
    <row r="78" spans="8:12" ht="20.25" x14ac:dyDescent="0.3">
      <c r="H78" s="22"/>
      <c r="I78" s="23"/>
    </row>
    <row r="79" spans="8:12" ht="20.25" x14ac:dyDescent="0.3">
      <c r="H79" s="22"/>
      <c r="I79" s="23"/>
    </row>
    <row r="80" spans="8:12" ht="20.25" x14ac:dyDescent="0.3">
      <c r="H80" s="22"/>
      <c r="I80" s="23"/>
    </row>
    <row r="81" spans="1:14" ht="20.25" x14ac:dyDescent="0.3">
      <c r="H81" s="22"/>
      <c r="I81" s="23"/>
    </row>
    <row r="82" spans="1:14" ht="20.25" x14ac:dyDescent="0.3">
      <c r="H82" s="22"/>
      <c r="I82" s="23"/>
    </row>
    <row r="83" spans="1:14" ht="20.25" x14ac:dyDescent="0.3">
      <c r="H83" s="22"/>
      <c r="I83" s="23"/>
    </row>
    <row r="85" spans="1:14" x14ac:dyDescent="0.2">
      <c r="A85" s="35"/>
      <c r="B85" s="36">
        <v>0.1236</v>
      </c>
      <c r="C85" s="35"/>
    </row>
    <row r="86" spans="1:14" x14ac:dyDescent="0.2">
      <c r="A86" s="35" t="s">
        <v>68</v>
      </c>
      <c r="B86" s="35" t="s">
        <v>43</v>
      </c>
      <c r="C86" s="35"/>
      <c r="D86" s="195" t="s">
        <v>48</v>
      </c>
      <c r="E86" s="195"/>
      <c r="F86" s="195"/>
      <c r="G86" s="195" t="s">
        <v>48</v>
      </c>
      <c r="H86" s="195"/>
      <c r="I86" s="195"/>
      <c r="J86" s="195" t="s">
        <v>48</v>
      </c>
      <c r="K86" s="196"/>
      <c r="L86" s="197"/>
      <c r="M86" s="195"/>
      <c r="N86" s="195" t="s">
        <v>49</v>
      </c>
    </row>
    <row r="87" spans="1:14" x14ac:dyDescent="0.2">
      <c r="A87" s="38">
        <v>5000</v>
      </c>
      <c r="B87" s="35">
        <f>A87*B85</f>
        <v>618</v>
      </c>
      <c r="C87" s="38">
        <f t="shared" ref="C87:C92" si="0">A87+B87</f>
        <v>5618</v>
      </c>
      <c r="D87" s="198">
        <v>0</v>
      </c>
      <c r="E87" s="195"/>
      <c r="F87" s="195"/>
      <c r="G87" s="198">
        <v>0</v>
      </c>
      <c r="H87" s="195"/>
      <c r="I87" s="195"/>
      <c r="J87" s="198">
        <v>0</v>
      </c>
      <c r="K87" s="199"/>
      <c r="L87" s="197"/>
      <c r="M87" s="195"/>
      <c r="N87" s="195">
        <v>0</v>
      </c>
    </row>
    <row r="88" spans="1:14" x14ac:dyDescent="0.2">
      <c r="A88" s="38">
        <v>6000</v>
      </c>
      <c r="B88" s="35">
        <f>A88*B85</f>
        <v>741.6</v>
      </c>
      <c r="C88" s="40">
        <f t="shared" si="0"/>
        <v>6741.6</v>
      </c>
      <c r="D88" s="202">
        <v>5.0000000000000004E-6</v>
      </c>
      <c r="E88" s="195"/>
      <c r="F88" s="195"/>
      <c r="G88" s="200">
        <v>1E-4</v>
      </c>
      <c r="H88" s="195"/>
      <c r="I88" s="195"/>
      <c r="J88" s="202">
        <v>5.0000000000000004E-6</v>
      </c>
      <c r="K88" s="201"/>
      <c r="L88" s="197"/>
      <c r="M88" s="195"/>
      <c r="N88" s="195">
        <v>1</v>
      </c>
    </row>
    <row r="89" spans="1:14" x14ac:dyDescent="0.2">
      <c r="A89" s="38">
        <v>7000</v>
      </c>
      <c r="B89" s="35">
        <f>A89*B85</f>
        <v>865.2</v>
      </c>
      <c r="C89" s="40">
        <f t="shared" si="0"/>
        <v>7865.2</v>
      </c>
      <c r="D89" s="202">
        <v>1.0000000000000001E-5</v>
      </c>
      <c r="E89" s="195"/>
      <c r="F89" s="195"/>
      <c r="G89" s="200">
        <v>2.0000000000000001E-4</v>
      </c>
      <c r="H89" s="195"/>
      <c r="I89" s="195"/>
      <c r="J89" s="202">
        <v>1.0000000000000001E-5</v>
      </c>
      <c r="K89" s="201"/>
      <c r="L89" s="197"/>
      <c r="M89" s="195"/>
      <c r="N89" s="195">
        <v>2</v>
      </c>
    </row>
    <row r="90" spans="1:14" x14ac:dyDescent="0.2">
      <c r="A90" s="38">
        <v>8000</v>
      </c>
      <c r="B90" s="35">
        <f>A90*B85</f>
        <v>988.80000000000007</v>
      </c>
      <c r="C90" s="40">
        <f t="shared" si="0"/>
        <v>8988.7999999999993</v>
      </c>
      <c r="D90" s="202">
        <v>1.5E-5</v>
      </c>
      <c r="E90" s="195"/>
      <c r="F90" s="195"/>
      <c r="G90" s="200">
        <v>2.9999999999999997E-4</v>
      </c>
      <c r="H90" s="195"/>
      <c r="I90" s="195"/>
      <c r="J90" s="202">
        <v>1.5E-5</v>
      </c>
      <c r="K90" s="201"/>
      <c r="L90" s="197"/>
      <c r="M90" s="195"/>
      <c r="N90" s="195">
        <v>3</v>
      </c>
    </row>
    <row r="91" spans="1:14" x14ac:dyDescent="0.2">
      <c r="A91" s="38">
        <v>9000</v>
      </c>
      <c r="B91" s="35">
        <f>A91*B85</f>
        <v>1112.4000000000001</v>
      </c>
      <c r="C91" s="40">
        <f t="shared" si="0"/>
        <v>10112.4</v>
      </c>
      <c r="D91" s="202">
        <v>2.0000000000000002E-5</v>
      </c>
      <c r="E91" s="195"/>
      <c r="F91" s="195"/>
      <c r="G91" s="200">
        <v>4.0000000000000002E-4</v>
      </c>
      <c r="H91" s="195"/>
      <c r="I91" s="195"/>
      <c r="J91" s="202">
        <v>2.0000000000000002E-5</v>
      </c>
      <c r="K91" s="201"/>
      <c r="L91" s="197"/>
      <c r="M91" s="195"/>
      <c r="N91" s="195">
        <v>4</v>
      </c>
    </row>
    <row r="92" spans="1:14" x14ac:dyDescent="0.2">
      <c r="A92" s="38">
        <v>10000</v>
      </c>
      <c r="B92" s="35">
        <f>A92*B85</f>
        <v>1236</v>
      </c>
      <c r="C92" s="40">
        <f t="shared" si="0"/>
        <v>11236</v>
      </c>
      <c r="D92" s="202">
        <v>2.5000000000000001E-5</v>
      </c>
      <c r="E92" s="195"/>
      <c r="F92" s="195"/>
      <c r="G92" s="200">
        <v>5.0000000000000001E-4</v>
      </c>
      <c r="H92" s="195"/>
      <c r="I92" s="195"/>
      <c r="J92" s="202">
        <v>2.5000000000000001E-5</v>
      </c>
      <c r="K92" s="201"/>
      <c r="L92" s="197"/>
      <c r="M92" s="195"/>
      <c r="N92" s="195">
        <v>5</v>
      </c>
    </row>
    <row r="93" spans="1:14" x14ac:dyDescent="0.2">
      <c r="C93" s="42"/>
      <c r="D93" s="202">
        <v>3.0000000000000001E-5</v>
      </c>
      <c r="E93" s="195"/>
      <c r="F93" s="195"/>
      <c r="G93" s="200">
        <v>5.9999999999999995E-4</v>
      </c>
      <c r="H93" s="195"/>
      <c r="I93" s="195"/>
      <c r="J93" s="202">
        <v>3.0000000000000001E-5</v>
      </c>
      <c r="K93" s="201"/>
      <c r="L93" s="197"/>
      <c r="M93" s="195"/>
      <c r="N93" s="195">
        <v>6</v>
      </c>
    </row>
    <row r="94" spans="1:14" x14ac:dyDescent="0.2">
      <c r="C94" s="42"/>
      <c r="D94" s="202">
        <v>3.4999999999999997E-5</v>
      </c>
      <c r="E94" s="195"/>
      <c r="F94" s="195"/>
      <c r="G94" s="200">
        <v>6.9999999999999999E-4</v>
      </c>
      <c r="H94" s="195"/>
      <c r="I94" s="195"/>
      <c r="J94" s="202">
        <v>3.4999999999999997E-5</v>
      </c>
      <c r="K94" s="201"/>
      <c r="L94" s="197"/>
      <c r="M94" s="195"/>
      <c r="N94" s="195">
        <v>7</v>
      </c>
    </row>
    <row r="95" spans="1:14" x14ac:dyDescent="0.2">
      <c r="C95" s="42"/>
      <c r="D95" s="202">
        <v>4.0000000000000003E-5</v>
      </c>
      <c r="E95" s="195"/>
      <c r="F95" s="195"/>
      <c r="G95" s="200">
        <v>8.0000000000000004E-4</v>
      </c>
      <c r="H95" s="195"/>
      <c r="I95" s="195"/>
      <c r="J95" s="202">
        <v>4.0000000000000003E-5</v>
      </c>
      <c r="K95" s="201"/>
      <c r="L95" s="197"/>
      <c r="M95" s="195"/>
      <c r="N95" s="195">
        <v>8</v>
      </c>
    </row>
    <row r="96" spans="1:14" x14ac:dyDescent="0.2">
      <c r="C96" s="42"/>
      <c r="D96" s="202">
        <v>4.5000000000000003E-5</v>
      </c>
      <c r="E96" s="195"/>
      <c r="F96" s="195"/>
      <c r="G96" s="200">
        <v>8.9999999999999998E-4</v>
      </c>
      <c r="H96" s="195"/>
      <c r="I96" s="195"/>
      <c r="J96" s="202">
        <v>4.5000000000000003E-5</v>
      </c>
      <c r="K96" s="201"/>
      <c r="L96" s="197"/>
      <c r="M96" s="195"/>
      <c r="N96" s="195">
        <v>9</v>
      </c>
    </row>
    <row r="97" spans="3:14" x14ac:dyDescent="0.2">
      <c r="C97" s="42"/>
      <c r="D97" s="202">
        <v>5.0000000000000002E-5</v>
      </c>
      <c r="E97" s="195"/>
      <c r="F97" s="195"/>
      <c r="G97" s="200">
        <v>1E-3</v>
      </c>
      <c r="H97" s="195"/>
      <c r="I97" s="195"/>
      <c r="J97" s="202">
        <v>5.0000000000000002E-5</v>
      </c>
      <c r="K97" s="201"/>
      <c r="L97" s="197"/>
      <c r="M97" s="195"/>
      <c r="N97" s="195">
        <v>10</v>
      </c>
    </row>
    <row r="98" spans="3:14" x14ac:dyDescent="0.2">
      <c r="C98" s="42"/>
      <c r="D98" s="202">
        <v>5.5000000000000002E-5</v>
      </c>
      <c r="E98" s="195"/>
      <c r="F98" s="195"/>
      <c r="G98" s="200">
        <v>1.1000000000000001E-3</v>
      </c>
      <c r="H98" s="195"/>
      <c r="I98" s="195"/>
      <c r="J98" s="202">
        <v>5.5000000000000002E-5</v>
      </c>
      <c r="K98" s="201"/>
      <c r="L98" s="197"/>
      <c r="M98" s="195"/>
      <c r="N98" s="195">
        <v>11</v>
      </c>
    </row>
    <row r="99" spans="3:14" x14ac:dyDescent="0.2">
      <c r="C99" s="42"/>
      <c r="D99" s="202">
        <v>6.0000000000000002E-5</v>
      </c>
      <c r="E99" s="195"/>
      <c r="F99" s="195"/>
      <c r="G99" s="200">
        <v>1.1999999999999999E-3</v>
      </c>
      <c r="H99" s="195"/>
      <c r="I99" s="195"/>
      <c r="J99" s="202">
        <v>6.0000000000000002E-5</v>
      </c>
      <c r="K99" s="201"/>
      <c r="L99" s="197"/>
      <c r="M99" s="195"/>
      <c r="N99" s="195">
        <v>12</v>
      </c>
    </row>
    <row r="100" spans="3:14" x14ac:dyDescent="0.2">
      <c r="C100" s="42"/>
      <c r="D100" s="202">
        <v>6.4999999999999994E-5</v>
      </c>
      <c r="E100" s="195"/>
      <c r="F100" s="195"/>
      <c r="G100" s="200">
        <v>1.2999999999999999E-3</v>
      </c>
      <c r="H100" s="195"/>
      <c r="I100" s="195"/>
      <c r="J100" s="202">
        <v>6.4999999999999994E-5</v>
      </c>
      <c r="K100" s="201"/>
      <c r="L100" s="197"/>
      <c r="M100" s="195"/>
      <c r="N100" s="195">
        <v>13</v>
      </c>
    </row>
    <row r="101" spans="3:14" x14ac:dyDescent="0.2">
      <c r="C101" s="42"/>
      <c r="D101" s="202">
        <v>6.9999999999999994E-5</v>
      </c>
      <c r="E101" s="195"/>
      <c r="F101" s="195"/>
      <c r="G101" s="200">
        <v>1.4E-3</v>
      </c>
      <c r="H101" s="195"/>
      <c r="I101" s="195"/>
      <c r="J101" s="202">
        <v>6.9999999999999994E-5</v>
      </c>
      <c r="K101" s="201"/>
      <c r="L101" s="197"/>
      <c r="M101" s="195"/>
      <c r="N101" s="195">
        <v>14</v>
      </c>
    </row>
    <row r="102" spans="3:14" x14ac:dyDescent="0.2">
      <c r="C102" s="42"/>
      <c r="D102" s="202">
        <v>7.4999999999999993E-5</v>
      </c>
      <c r="E102" s="195"/>
      <c r="F102" s="195"/>
      <c r="G102" s="200">
        <v>1.5E-3</v>
      </c>
      <c r="H102" s="195"/>
      <c r="I102" s="195"/>
      <c r="J102" s="202">
        <v>7.4999999999999993E-5</v>
      </c>
      <c r="K102" s="201"/>
      <c r="L102" s="197"/>
      <c r="M102" s="195"/>
      <c r="N102" s="195">
        <v>15</v>
      </c>
    </row>
    <row r="103" spans="3:14" x14ac:dyDescent="0.2">
      <c r="C103" s="42"/>
      <c r="D103" s="202">
        <v>8.0000000000000007E-5</v>
      </c>
      <c r="E103" s="195"/>
      <c r="F103" s="195"/>
      <c r="G103" s="200">
        <v>1.6000000000000001E-3</v>
      </c>
      <c r="H103" s="195"/>
      <c r="I103" s="195"/>
      <c r="J103" s="202">
        <v>8.0000000000000007E-5</v>
      </c>
      <c r="K103" s="201"/>
      <c r="L103" s="197"/>
      <c r="M103" s="195"/>
      <c r="N103" s="195">
        <v>16</v>
      </c>
    </row>
    <row r="104" spans="3:14" x14ac:dyDescent="0.2">
      <c r="C104" s="42"/>
      <c r="D104" s="202">
        <v>8.5000000000000006E-5</v>
      </c>
      <c r="E104" s="195"/>
      <c r="F104" s="195"/>
      <c r="G104" s="200">
        <v>1.6999999999999999E-3</v>
      </c>
      <c r="H104" s="195"/>
      <c r="I104" s="195"/>
      <c r="J104" s="202">
        <v>8.5000000000000006E-5</v>
      </c>
      <c r="K104" s="201"/>
      <c r="L104" s="197"/>
      <c r="M104" s="195"/>
      <c r="N104" s="195">
        <v>17</v>
      </c>
    </row>
    <row r="105" spans="3:14" x14ac:dyDescent="0.2">
      <c r="C105" s="42"/>
      <c r="D105" s="202">
        <v>9.0000000000000006E-5</v>
      </c>
      <c r="E105" s="195"/>
      <c r="F105" s="195"/>
      <c r="G105" s="200">
        <v>1.8E-3</v>
      </c>
      <c r="H105" s="195"/>
      <c r="I105" s="195"/>
      <c r="J105" s="202">
        <v>9.0000000000000006E-5</v>
      </c>
      <c r="K105" s="201"/>
      <c r="L105" s="197"/>
      <c r="M105" s="195"/>
      <c r="N105" s="195">
        <v>18</v>
      </c>
    </row>
    <row r="106" spans="3:14" x14ac:dyDescent="0.2">
      <c r="C106" s="42"/>
      <c r="D106" s="202">
        <v>9.5000000000000005E-5</v>
      </c>
      <c r="E106" s="195"/>
      <c r="F106" s="195"/>
      <c r="G106" s="200">
        <v>1.9E-3</v>
      </c>
      <c r="H106" s="195"/>
      <c r="I106" s="195"/>
      <c r="J106" s="202">
        <v>9.5000000000000005E-5</v>
      </c>
      <c r="K106" s="201"/>
      <c r="L106" s="197"/>
      <c r="M106" s="195"/>
      <c r="N106" s="195">
        <v>19</v>
      </c>
    </row>
    <row r="107" spans="3:14" x14ac:dyDescent="0.2">
      <c r="C107" s="42"/>
      <c r="D107" s="202">
        <v>1E-4</v>
      </c>
      <c r="E107" s="195"/>
      <c r="F107" s="195"/>
      <c r="G107" s="200">
        <v>2E-3</v>
      </c>
      <c r="H107" s="195"/>
      <c r="I107" s="195"/>
      <c r="J107" s="202">
        <v>1E-4</v>
      </c>
      <c r="K107" s="201"/>
      <c r="L107" s="197"/>
      <c r="M107" s="195"/>
      <c r="N107" s="195">
        <v>20</v>
      </c>
    </row>
    <row r="108" spans="3:14" x14ac:dyDescent="0.2">
      <c r="C108" s="42"/>
      <c r="D108" s="202">
        <v>1.1E-4</v>
      </c>
      <c r="E108" s="195"/>
      <c r="F108" s="195"/>
      <c r="G108" s="200">
        <v>2.0999999999999999E-3</v>
      </c>
      <c r="H108" s="195"/>
      <c r="I108" s="195"/>
      <c r="J108" s="202">
        <v>1.1E-4</v>
      </c>
      <c r="K108" s="196"/>
      <c r="L108" s="197"/>
      <c r="M108" s="195"/>
      <c r="N108" s="195">
        <v>25</v>
      </c>
    </row>
    <row r="109" spans="3:14" x14ac:dyDescent="0.2">
      <c r="C109" s="42"/>
      <c r="D109" s="202">
        <v>1.2E-4</v>
      </c>
      <c r="G109" s="200">
        <v>2.2000000000000001E-3</v>
      </c>
      <c r="J109" s="202">
        <v>1.2E-4</v>
      </c>
      <c r="N109" s="195">
        <v>30</v>
      </c>
    </row>
    <row r="110" spans="3:14" x14ac:dyDescent="0.2">
      <c r="C110" s="42"/>
      <c r="D110" s="202">
        <v>1.2999999999999999E-4</v>
      </c>
      <c r="G110" s="200">
        <v>2.3E-3</v>
      </c>
      <c r="J110" s="202">
        <v>1.2999999999999999E-4</v>
      </c>
      <c r="L110" s="2"/>
      <c r="N110" s="195">
        <v>35</v>
      </c>
    </row>
    <row r="111" spans="3:14" x14ac:dyDescent="0.2">
      <c r="C111" s="42"/>
      <c r="D111" s="202">
        <v>1.3999999999999999E-4</v>
      </c>
      <c r="G111" s="200">
        <v>2.3999999999999998E-3</v>
      </c>
      <c r="J111" s="202">
        <v>1.3999999999999999E-4</v>
      </c>
      <c r="L111" s="2"/>
      <c r="N111" s="195">
        <v>40</v>
      </c>
    </row>
    <row r="112" spans="3:14" x14ac:dyDescent="0.2">
      <c r="C112" s="42"/>
      <c r="D112" s="202">
        <v>1.4999999999999999E-4</v>
      </c>
      <c r="G112" s="200">
        <v>2.5000000000000001E-3</v>
      </c>
      <c r="J112" s="202">
        <v>1.4999999999999999E-4</v>
      </c>
      <c r="L112" s="2"/>
      <c r="N112" s="195">
        <v>45</v>
      </c>
    </row>
    <row r="113" spans="3:14" x14ac:dyDescent="0.2">
      <c r="C113" s="42"/>
      <c r="D113" s="202">
        <v>1.6000000000000001E-4</v>
      </c>
      <c r="G113" s="200">
        <v>2.5999999999999999E-3</v>
      </c>
      <c r="J113" s="202">
        <v>1.6000000000000001E-4</v>
      </c>
      <c r="L113" s="2"/>
      <c r="N113" s="195">
        <v>50</v>
      </c>
    </row>
    <row r="114" spans="3:14" x14ac:dyDescent="0.2">
      <c r="C114" s="42"/>
      <c r="D114" s="202">
        <v>1.7000000000000001E-4</v>
      </c>
      <c r="G114" s="200">
        <v>2.7000000000000001E-3</v>
      </c>
      <c r="J114" s="202">
        <v>1.7000000000000001E-4</v>
      </c>
      <c r="L114" s="2"/>
      <c r="N114" s="195">
        <v>55</v>
      </c>
    </row>
    <row r="115" spans="3:14" x14ac:dyDescent="0.2">
      <c r="C115" s="42"/>
      <c r="D115" s="202">
        <v>1.8000000000000001E-4</v>
      </c>
      <c r="G115" s="200">
        <v>2.8E-3</v>
      </c>
      <c r="J115" s="202">
        <v>1.8000000000000001E-4</v>
      </c>
      <c r="L115" s="2"/>
      <c r="N115" s="195">
        <v>60</v>
      </c>
    </row>
    <row r="116" spans="3:14" x14ac:dyDescent="0.2">
      <c r="C116" s="42"/>
      <c r="D116" s="202">
        <v>1.9000000000000001E-4</v>
      </c>
      <c r="G116" s="200">
        <v>2.8999999999999998E-3</v>
      </c>
      <c r="J116" s="202">
        <v>1.9000000000000001E-4</v>
      </c>
      <c r="L116" s="2"/>
      <c r="N116" s="195">
        <v>65</v>
      </c>
    </row>
    <row r="117" spans="3:14" x14ac:dyDescent="0.2">
      <c r="C117" s="42"/>
      <c r="D117" s="202">
        <v>2.0000000000000001E-4</v>
      </c>
      <c r="G117" s="200">
        <v>3.0000000000000001E-3</v>
      </c>
      <c r="J117" s="202">
        <v>2.0000000000000001E-4</v>
      </c>
      <c r="L117" s="2"/>
      <c r="N117" s="195">
        <v>70</v>
      </c>
    </row>
    <row r="118" spans="3:14" x14ac:dyDescent="0.2">
      <c r="C118" s="42"/>
      <c r="D118" s="202">
        <v>2.1000000000000001E-4</v>
      </c>
      <c r="G118" s="200">
        <v>3.5000000000000001E-3</v>
      </c>
      <c r="J118" s="202">
        <v>2.1000000000000001E-4</v>
      </c>
      <c r="L118" s="2"/>
      <c r="N118" s="195">
        <v>75</v>
      </c>
    </row>
    <row r="119" spans="3:14" x14ac:dyDescent="0.2">
      <c r="C119" s="42"/>
      <c r="D119" s="202">
        <v>2.2000000000000001E-4</v>
      </c>
      <c r="G119" s="200">
        <v>4.0000000000000001E-3</v>
      </c>
      <c r="J119" s="202">
        <v>2.2000000000000001E-4</v>
      </c>
      <c r="L119" s="2"/>
      <c r="N119" s="195">
        <v>80</v>
      </c>
    </row>
    <row r="120" spans="3:14" x14ac:dyDescent="0.2">
      <c r="C120" s="42"/>
      <c r="D120" s="202">
        <v>2.3000000000000001E-4</v>
      </c>
      <c r="G120" s="200">
        <v>4.4999999999999997E-3</v>
      </c>
      <c r="J120" s="202">
        <v>2.3000000000000001E-4</v>
      </c>
      <c r="L120" s="2"/>
      <c r="N120" s="195">
        <v>85</v>
      </c>
    </row>
    <row r="121" spans="3:14" x14ac:dyDescent="0.2">
      <c r="C121" s="42"/>
      <c r="D121" s="202">
        <v>2.4000000000000001E-4</v>
      </c>
      <c r="G121" s="200">
        <v>5.0000000000000001E-3</v>
      </c>
      <c r="J121" s="202">
        <v>2.4000000000000001E-4</v>
      </c>
      <c r="L121" s="2"/>
      <c r="N121" s="195">
        <v>90</v>
      </c>
    </row>
    <row r="122" spans="3:14" x14ac:dyDescent="0.2">
      <c r="C122" s="42"/>
      <c r="D122" s="202">
        <v>2.5000000000000001E-4</v>
      </c>
      <c r="G122" s="200">
        <v>5.4999999999999997E-3</v>
      </c>
      <c r="J122" s="202">
        <v>2.5000000000000001E-4</v>
      </c>
      <c r="L122" s="2"/>
      <c r="N122" s="195">
        <v>95</v>
      </c>
    </row>
    <row r="123" spans="3:14" x14ac:dyDescent="0.2">
      <c r="C123" s="42"/>
      <c r="D123" s="202">
        <v>2.5999999999999998E-4</v>
      </c>
      <c r="G123" s="200">
        <v>6.0000000000000001E-3</v>
      </c>
      <c r="J123" s="202">
        <v>2.5999999999999998E-4</v>
      </c>
      <c r="L123" s="2"/>
      <c r="N123" s="195">
        <v>100</v>
      </c>
    </row>
    <row r="124" spans="3:14" x14ac:dyDescent="0.2">
      <c r="C124" s="42"/>
      <c r="D124" s="202">
        <v>2.7E-4</v>
      </c>
      <c r="G124" s="200">
        <v>6.4999999999999997E-3</v>
      </c>
      <c r="J124" s="202">
        <v>2.7E-4</v>
      </c>
      <c r="L124" s="2"/>
    </row>
    <row r="125" spans="3:14" x14ac:dyDescent="0.2">
      <c r="C125" s="42"/>
      <c r="D125" s="202">
        <v>2.7999999999999998E-4</v>
      </c>
      <c r="G125" s="200">
        <v>7.0000000000000001E-3</v>
      </c>
      <c r="J125" s="202">
        <v>2.7999999999999998E-4</v>
      </c>
      <c r="L125" s="2"/>
    </row>
    <row r="126" spans="3:14" x14ac:dyDescent="0.2">
      <c r="C126" s="42"/>
      <c r="D126" s="202">
        <v>2.9E-4</v>
      </c>
      <c r="G126" s="200">
        <v>7.4999999999999997E-3</v>
      </c>
      <c r="J126" s="202">
        <v>2.9E-4</v>
      </c>
      <c r="L126" s="2"/>
    </row>
    <row r="127" spans="3:14" x14ac:dyDescent="0.2">
      <c r="C127" s="42"/>
      <c r="D127" s="202">
        <v>2.9999999999999997E-4</v>
      </c>
      <c r="G127" s="200">
        <v>8.0000000000000002E-3</v>
      </c>
      <c r="J127" s="202">
        <v>2.9999999999999997E-4</v>
      </c>
      <c r="L127" s="2"/>
    </row>
    <row r="128" spans="3:14" x14ac:dyDescent="0.2">
      <c r="C128" s="42"/>
      <c r="D128" s="202">
        <v>3.1E-4</v>
      </c>
      <c r="G128" s="200">
        <v>8.5000000000000006E-3</v>
      </c>
      <c r="J128" s="202">
        <v>3.1E-4</v>
      </c>
      <c r="L128" s="2"/>
    </row>
    <row r="129" spans="3:12" x14ac:dyDescent="0.2">
      <c r="C129" s="42"/>
      <c r="D129" s="202">
        <v>3.2000000000000003E-4</v>
      </c>
      <c r="G129" s="200">
        <v>8.9999999999999993E-3</v>
      </c>
      <c r="J129" s="202">
        <v>3.2000000000000003E-4</v>
      </c>
      <c r="L129" s="2"/>
    </row>
    <row r="130" spans="3:12" x14ac:dyDescent="0.2">
      <c r="C130" s="42"/>
      <c r="D130" s="202">
        <v>3.3E-4</v>
      </c>
      <c r="G130" s="200">
        <v>9.4999999999999998E-3</v>
      </c>
      <c r="J130" s="202">
        <v>3.3E-4</v>
      </c>
      <c r="L130" s="2"/>
    </row>
    <row r="131" spans="3:12" x14ac:dyDescent="0.2">
      <c r="C131" s="42"/>
      <c r="D131" s="202">
        <v>3.4000000000000002E-4</v>
      </c>
      <c r="G131" s="200">
        <v>0.01</v>
      </c>
      <c r="J131" s="202">
        <v>3.4000000000000002E-4</v>
      </c>
      <c r="L131" s="2"/>
    </row>
    <row r="132" spans="3:12" x14ac:dyDescent="0.2">
      <c r="C132" s="42"/>
      <c r="D132" s="202">
        <v>3.5E-4</v>
      </c>
      <c r="J132" s="202">
        <v>3.5E-4</v>
      </c>
      <c r="L132" s="2"/>
    </row>
    <row r="133" spans="3:12" x14ac:dyDescent="0.2">
      <c r="C133" s="42"/>
      <c r="D133" s="202">
        <v>3.6000000000000002E-4</v>
      </c>
      <c r="J133" s="202">
        <v>3.6000000000000002E-4</v>
      </c>
      <c r="L133" s="2"/>
    </row>
    <row r="134" spans="3:12" x14ac:dyDescent="0.2">
      <c r="C134" s="42"/>
      <c r="D134" s="202">
        <v>3.6999999999999999E-4</v>
      </c>
      <c r="J134" s="202">
        <v>3.6999999999999999E-4</v>
      </c>
      <c r="L134" s="2"/>
    </row>
    <row r="135" spans="3:12" x14ac:dyDescent="0.2">
      <c r="C135" s="42"/>
      <c r="D135" s="202">
        <v>3.8000000000000002E-4</v>
      </c>
      <c r="J135" s="202">
        <v>3.8000000000000002E-4</v>
      </c>
      <c r="L135" s="2"/>
    </row>
    <row r="136" spans="3:12" x14ac:dyDescent="0.2">
      <c r="C136" s="42"/>
      <c r="D136" s="202">
        <v>3.8999999999999999E-4</v>
      </c>
      <c r="J136" s="202">
        <v>3.8999999999999999E-4</v>
      </c>
      <c r="L136" s="2"/>
    </row>
    <row r="137" spans="3:12" x14ac:dyDescent="0.2">
      <c r="C137" s="42"/>
      <c r="D137" s="202">
        <v>4.0000000000000002E-4</v>
      </c>
      <c r="J137" s="202">
        <v>4.0000000000000002E-4</v>
      </c>
      <c r="L137" s="2"/>
    </row>
    <row r="138" spans="3:12" x14ac:dyDescent="0.2">
      <c r="C138" s="42"/>
      <c r="D138" s="202">
        <v>4.0999999999999999E-4</v>
      </c>
      <c r="J138" s="202">
        <v>4.0999999999999999E-4</v>
      </c>
      <c r="L138" s="2"/>
    </row>
    <row r="139" spans="3:12" x14ac:dyDescent="0.2">
      <c r="C139" s="42"/>
      <c r="D139" s="202">
        <v>4.2000000000000002E-4</v>
      </c>
      <c r="J139" s="202">
        <v>4.2000000000000002E-4</v>
      </c>
      <c r="L139" s="2"/>
    </row>
    <row r="140" spans="3:12" x14ac:dyDescent="0.2">
      <c r="C140" s="42"/>
      <c r="D140" s="202">
        <v>4.2999999999999999E-4</v>
      </c>
      <c r="J140" s="202">
        <v>4.2999999999999999E-4</v>
      </c>
      <c r="L140" s="2"/>
    </row>
    <row r="141" spans="3:12" x14ac:dyDescent="0.2">
      <c r="C141" s="43"/>
      <c r="D141" s="202">
        <v>4.4000000000000002E-4</v>
      </c>
      <c r="J141" s="202">
        <v>4.4000000000000002E-4</v>
      </c>
      <c r="L141" s="2"/>
    </row>
    <row r="142" spans="3:12" x14ac:dyDescent="0.2">
      <c r="D142" s="202">
        <v>4.4999999999999999E-4</v>
      </c>
      <c r="J142" s="202">
        <v>4.4999999999999999E-4</v>
      </c>
    </row>
    <row r="143" spans="3:12" x14ac:dyDescent="0.2">
      <c r="D143" s="202">
        <v>4.6000000000000001E-4</v>
      </c>
      <c r="J143" s="202">
        <v>4.6000000000000001E-4</v>
      </c>
    </row>
    <row r="144" spans="3:12" x14ac:dyDescent="0.2">
      <c r="D144" s="202">
        <v>4.6999999999999999E-4</v>
      </c>
      <c r="J144" s="202">
        <v>4.6999999999999999E-4</v>
      </c>
    </row>
    <row r="145" spans="4:10" x14ac:dyDescent="0.2">
      <c r="D145" s="202">
        <v>4.8000000000000001E-4</v>
      </c>
      <c r="J145" s="202">
        <v>4.8000000000000001E-4</v>
      </c>
    </row>
    <row r="146" spans="4:10" x14ac:dyDescent="0.2">
      <c r="D146" s="202">
        <v>4.8999999999999998E-4</v>
      </c>
      <c r="J146" s="202">
        <v>4.8999999999999998E-4</v>
      </c>
    </row>
    <row r="147" spans="4:10" x14ac:dyDescent="0.2">
      <c r="D147" s="202">
        <v>5.0000000000000001E-4</v>
      </c>
      <c r="J147" s="202">
        <v>5.0000000000000001E-4</v>
      </c>
    </row>
    <row r="148" spans="4:10" x14ac:dyDescent="0.2">
      <c r="D148" s="202">
        <v>5.1000000000000004E-4</v>
      </c>
      <c r="J148" s="202">
        <v>5.1000000000000004E-4</v>
      </c>
    </row>
    <row r="149" spans="4:10" x14ac:dyDescent="0.2">
      <c r="D149" s="202">
        <v>5.1999999999999995E-4</v>
      </c>
      <c r="J149" s="202">
        <v>5.1999999999999995E-4</v>
      </c>
    </row>
    <row r="150" spans="4:10" x14ac:dyDescent="0.2">
      <c r="D150" s="202">
        <v>5.2999999999999998E-4</v>
      </c>
      <c r="J150" s="202">
        <v>5.2999999999999998E-4</v>
      </c>
    </row>
    <row r="151" spans="4:10" x14ac:dyDescent="0.2">
      <c r="D151" s="202">
        <v>5.4000000000000001E-4</v>
      </c>
      <c r="J151" s="202">
        <v>5.4000000000000001E-4</v>
      </c>
    </row>
    <row r="152" spans="4:10" x14ac:dyDescent="0.2">
      <c r="D152" s="202">
        <v>5.5000000000000003E-4</v>
      </c>
      <c r="J152" s="202">
        <v>5.5000000000000003E-4</v>
      </c>
    </row>
    <row r="153" spans="4:10" x14ac:dyDescent="0.2">
      <c r="D153" s="202">
        <v>5.5999999999999995E-4</v>
      </c>
      <c r="J153" s="202">
        <v>5.5999999999999995E-4</v>
      </c>
    </row>
    <row r="154" spans="4:10" x14ac:dyDescent="0.2">
      <c r="D154" s="202">
        <v>5.6999999999999998E-4</v>
      </c>
      <c r="J154" s="202">
        <v>5.6999999999999998E-4</v>
      </c>
    </row>
    <row r="155" spans="4:10" x14ac:dyDescent="0.2">
      <c r="D155" s="202">
        <v>5.8E-4</v>
      </c>
      <c r="J155" s="202">
        <v>5.8E-4</v>
      </c>
    </row>
    <row r="156" spans="4:10" x14ac:dyDescent="0.2">
      <c r="D156" s="202">
        <v>5.9000000000000003E-4</v>
      </c>
      <c r="J156" s="202">
        <v>5.9000000000000003E-4</v>
      </c>
    </row>
    <row r="157" spans="4:10" x14ac:dyDescent="0.2">
      <c r="D157" s="202">
        <v>5.9999999999999897E-4</v>
      </c>
      <c r="J157" s="202">
        <v>5.9999999999999897E-4</v>
      </c>
    </row>
    <row r="162" spans="2:9" ht="15" x14ac:dyDescent="0.25">
      <c r="B162" s="188"/>
      <c r="C162" s="189"/>
      <c r="D162" s="191">
        <v>2.9999999999999997E-4</v>
      </c>
      <c r="E162" s="191">
        <v>2.5000000000000001E-4</v>
      </c>
      <c r="F162" s="191">
        <v>2.0000000000000001E-4</v>
      </c>
      <c r="G162" s="191">
        <v>1.4999999999999999E-4</v>
      </c>
      <c r="H162" s="191">
        <v>1E-4</v>
      </c>
      <c r="I162" s="191">
        <v>5.0000000000000002E-5</v>
      </c>
    </row>
    <row r="163" spans="2:9" ht="15" x14ac:dyDescent="0.25">
      <c r="B163" s="188" t="s">
        <v>80</v>
      </c>
      <c r="C163" s="190">
        <v>10000000</v>
      </c>
      <c r="D163" s="190">
        <v>2999.9999999999995</v>
      </c>
      <c r="E163" s="190">
        <v>2500</v>
      </c>
      <c r="F163" s="190">
        <v>2000</v>
      </c>
      <c r="G163" s="190">
        <v>1499.9999999999998</v>
      </c>
      <c r="H163" s="190">
        <v>1000</v>
      </c>
      <c r="I163" s="190">
        <v>500</v>
      </c>
    </row>
    <row r="164" spans="2:9" ht="15" x14ac:dyDescent="0.25">
      <c r="B164" s="188" t="s">
        <v>81</v>
      </c>
      <c r="C164" s="190">
        <v>100000000</v>
      </c>
      <c r="D164" s="190">
        <v>29999.999999999996</v>
      </c>
      <c r="E164" s="190">
        <v>25000</v>
      </c>
      <c r="F164" s="190">
        <v>20000</v>
      </c>
      <c r="G164" s="190">
        <v>14999.999999999998</v>
      </c>
      <c r="H164" s="190">
        <v>10000</v>
      </c>
      <c r="I164" s="190">
        <v>5000</v>
      </c>
    </row>
    <row r="165" spans="2:9" ht="15" x14ac:dyDescent="0.25">
      <c r="B165" s="188" t="s">
        <v>82</v>
      </c>
      <c r="C165" s="190">
        <v>1000000000</v>
      </c>
      <c r="D165" s="190">
        <v>300000</v>
      </c>
      <c r="E165" s="190">
        <v>250000</v>
      </c>
      <c r="F165" s="190">
        <v>200000</v>
      </c>
      <c r="G165" s="190">
        <v>150000</v>
      </c>
      <c r="H165" s="190">
        <v>100000</v>
      </c>
      <c r="I165" s="190">
        <v>50000</v>
      </c>
    </row>
    <row r="166" spans="2:9" ht="15" x14ac:dyDescent="0.25">
      <c r="B166" s="188" t="s">
        <v>83</v>
      </c>
      <c r="C166" s="190">
        <v>2000000000</v>
      </c>
      <c r="D166" s="190">
        <v>600000</v>
      </c>
      <c r="E166" s="190">
        <v>500000</v>
      </c>
      <c r="F166" s="190">
        <v>400000</v>
      </c>
      <c r="G166" s="190">
        <v>300000</v>
      </c>
      <c r="H166" s="190">
        <v>200000</v>
      </c>
      <c r="I166" s="190">
        <v>100000</v>
      </c>
    </row>
    <row r="167" spans="2:9" ht="15" x14ac:dyDescent="0.25">
      <c r="B167" s="188" t="s">
        <v>84</v>
      </c>
      <c r="C167" s="190">
        <v>3000000000</v>
      </c>
      <c r="D167" s="190">
        <v>899999.99999999988</v>
      </c>
      <c r="E167" s="190">
        <v>750000</v>
      </c>
      <c r="F167" s="190">
        <v>600000</v>
      </c>
      <c r="G167" s="190">
        <v>449999.99999999994</v>
      </c>
      <c r="H167" s="190">
        <v>300000</v>
      </c>
      <c r="I167" s="190">
        <v>150000</v>
      </c>
    </row>
    <row r="168" spans="2:9" ht="15" x14ac:dyDescent="0.25">
      <c r="B168" s="188" t="s">
        <v>85</v>
      </c>
      <c r="C168" s="190">
        <v>4000000000</v>
      </c>
      <c r="D168" s="190">
        <v>1200000</v>
      </c>
      <c r="E168" s="190">
        <v>1000000</v>
      </c>
      <c r="F168" s="190">
        <v>800000</v>
      </c>
      <c r="G168" s="190">
        <v>600000</v>
      </c>
      <c r="H168" s="190">
        <v>400000</v>
      </c>
      <c r="I168" s="190">
        <v>200000</v>
      </c>
    </row>
    <row r="1048531" spans="4:9" x14ac:dyDescent="0.2">
      <c r="D1048531" s="187"/>
      <c r="E1048531" s="187"/>
      <c r="F1048531" s="187"/>
      <c r="G1048531" s="187"/>
      <c r="H1048531" s="187"/>
      <c r="I1048531" s="187"/>
    </row>
  </sheetData>
  <protectedRanges>
    <protectedRange algorithmName="SHA-512" hashValue="BRZGP11NvmWeTfqTGtbh5yPEymBrGf3bfhCODxgALf/BP1UlYaXJuy6bxWKNHJHsYFUqJDrHEfloq8ZM9C3QHA==" saltValue="yfxB/uoHiXlJdi778jdPyg==" spinCount="100000" sqref="B23:N49" name="Range1"/>
  </protectedRanges>
  <mergeCells count="14">
    <mergeCell ref="B21:N21"/>
    <mergeCell ref="B9:J9"/>
    <mergeCell ref="B10:J10"/>
    <mergeCell ref="B11:J11"/>
    <mergeCell ref="B12:J12"/>
    <mergeCell ref="B13:J13"/>
    <mergeCell ref="C16:D16"/>
    <mergeCell ref="F16:G16"/>
    <mergeCell ref="I16:J16"/>
    <mergeCell ref="W14:X14"/>
    <mergeCell ref="M13:X13"/>
    <mergeCell ref="N14:O14"/>
    <mergeCell ref="Q14:R14"/>
    <mergeCell ref="T14:U14"/>
  </mergeCells>
  <phoneticPr fontId="0" type="noConversion"/>
  <dataValidations count="7">
    <dataValidation type="list" allowBlank="1" showInputMessage="1" showErrorMessage="1" sqref="C51 C54">
      <formula1>$C$87:$C$92</formula1>
    </dataValidation>
    <dataValidation type="list" allowBlank="1" showInputMessage="1" showErrorMessage="1" sqref="K22">
      <formula1>$D$86:$D$108</formula1>
    </dataValidation>
    <dataValidation type="list" allowBlank="1" showInputMessage="1" showErrorMessage="1" sqref="G22">
      <formula1>$G$87:$G$131</formula1>
    </dataValidation>
    <dataValidation type="decimal" operator="greaterThanOrEqual" allowBlank="1" showInputMessage="1" showErrorMessage="1" error="ONLY POSITIVE NUMBERS ALLOWED." sqref="N16:X20 C18:J20">
      <formula1>0</formula1>
    </dataValidation>
    <dataValidation type="list" allowBlank="1" showInputMessage="1" showErrorMessage="1" sqref="N22">
      <formula1>$N$87:$N$110</formula1>
    </dataValidation>
    <dataValidation type="list" allowBlank="1" showInputMessage="1" showErrorMessage="1" sqref="D22">
      <formula1>$D$86:$D$157</formula1>
    </dataValidation>
    <dataValidation type="list" allowBlank="1" showInputMessage="1" showErrorMessage="1" sqref="J22">
      <formula1>$J$87:$J$157</formula1>
    </dataValidation>
  </dataValidation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2"/>
  <sheetViews>
    <sheetView workbookViewId="0">
      <selection activeCell="A23" sqref="A23"/>
    </sheetView>
  </sheetViews>
  <sheetFormatPr defaultRowHeight="12.75" x14ac:dyDescent="0.2"/>
  <cols>
    <col min="1" max="1" width="45.42578125" style="2" bestFit="1" customWidth="1"/>
    <col min="2" max="2" width="15.5703125" style="2" bestFit="1" customWidth="1"/>
    <col min="3" max="3" width="24.5703125" style="2" bestFit="1" customWidth="1"/>
    <col min="4" max="4" width="12.5703125" style="2" bestFit="1" customWidth="1"/>
    <col min="5" max="5" width="27.140625" style="2" customWidth="1"/>
    <col min="6" max="6" width="19.28515625" style="2" bestFit="1" customWidth="1"/>
    <col min="7" max="7" width="13.5703125" style="2" bestFit="1" customWidth="1"/>
    <col min="8" max="8" width="14.5703125" style="2" bestFit="1" customWidth="1"/>
    <col min="9" max="9" width="14.85546875" style="2" bestFit="1" customWidth="1"/>
    <col min="10" max="10" width="9.140625" style="2"/>
    <col min="11" max="11" width="14.5703125" style="2" bestFit="1" customWidth="1"/>
    <col min="12" max="12" width="14.85546875" style="2" bestFit="1" customWidth="1"/>
    <col min="13" max="13" width="9.140625" style="2"/>
    <col min="14" max="14" width="14.5703125" style="2" bestFit="1" customWidth="1"/>
    <col min="15" max="15" width="14.85546875" style="2" bestFit="1" customWidth="1"/>
    <col min="16" max="16" width="9.140625" style="2"/>
    <col min="17" max="17" width="14.5703125" style="2" bestFit="1" customWidth="1"/>
    <col min="18" max="18" width="14.85546875" style="2" bestFit="1" customWidth="1"/>
    <col min="19" max="19" width="9.140625" style="2"/>
    <col min="20" max="20" width="14.5703125" style="2" bestFit="1" customWidth="1"/>
    <col min="21" max="21" width="14.85546875" style="2" bestFit="1" customWidth="1"/>
    <col min="22" max="22" width="27.85546875" style="2" bestFit="1" customWidth="1"/>
    <col min="23" max="16384" width="9.140625" style="2"/>
  </cols>
  <sheetData>
    <row r="1" spans="1:6" ht="18.75" x14ac:dyDescent="0.3">
      <c r="A1" s="160" t="s">
        <v>3</v>
      </c>
      <c r="B1" s="49"/>
      <c r="C1" s="49"/>
      <c r="D1" s="49"/>
      <c r="E1" s="49"/>
      <c r="F1" s="49"/>
    </row>
    <row r="2" spans="1:6" ht="13.5" thickBot="1" x14ac:dyDescent="0.25">
      <c r="A2" s="138"/>
      <c r="B2" s="49"/>
      <c r="C2" s="49"/>
      <c r="D2" s="49"/>
      <c r="E2" s="49"/>
      <c r="F2" s="49"/>
    </row>
    <row r="3" spans="1:6" ht="13.5" thickBot="1" x14ac:dyDescent="0.25">
      <c r="A3" s="161" t="s">
        <v>0</v>
      </c>
      <c r="B3" s="162" t="s">
        <v>4</v>
      </c>
      <c r="C3" s="163" t="s">
        <v>5</v>
      </c>
      <c r="D3" s="163" t="s">
        <v>6</v>
      </c>
      <c r="E3" s="163" t="s">
        <v>7</v>
      </c>
      <c r="F3" s="49"/>
    </row>
    <row r="4" spans="1:6" ht="13.5" thickBot="1" x14ac:dyDescent="0.25">
      <c r="A4" s="164" t="s">
        <v>88</v>
      </c>
      <c r="B4" s="165" t="s">
        <v>1</v>
      </c>
      <c r="C4" s="166">
        <v>0.18</v>
      </c>
      <c r="D4" s="166">
        <v>0.18</v>
      </c>
      <c r="E4" s="166">
        <v>0.1236</v>
      </c>
      <c r="F4" s="49"/>
    </row>
    <row r="5" spans="1:6" ht="13.5" thickBot="1" x14ac:dyDescent="0.25">
      <c r="A5" s="164" t="s">
        <v>44</v>
      </c>
      <c r="B5" s="165" t="s">
        <v>2</v>
      </c>
      <c r="C5" s="166">
        <v>1E-4</v>
      </c>
      <c r="D5" s="166">
        <v>1E-4</v>
      </c>
      <c r="E5" s="166">
        <v>0</v>
      </c>
      <c r="F5" s="49"/>
    </row>
    <row r="6" spans="1:6" ht="13.5" thickBot="1" x14ac:dyDescent="0.25">
      <c r="A6" s="164" t="s">
        <v>8</v>
      </c>
      <c r="B6" s="165" t="s">
        <v>2</v>
      </c>
      <c r="C6" s="167">
        <v>2.65E-5</v>
      </c>
      <c r="D6" s="167">
        <v>2.65E-5</v>
      </c>
      <c r="E6" s="168">
        <v>2.0000000000000002E-5</v>
      </c>
      <c r="F6" s="49"/>
    </row>
    <row r="7" spans="1:6" ht="13.5" thickBot="1" x14ac:dyDescent="0.25">
      <c r="A7" s="164" t="s">
        <v>36</v>
      </c>
      <c r="B7" s="165" t="s">
        <v>2</v>
      </c>
      <c r="C7" s="168">
        <v>1.0000000000000001E-5</v>
      </c>
      <c r="D7" s="168">
        <v>1.0000000000000001E-5</v>
      </c>
      <c r="E7" s="168">
        <v>1.0000000000000001E-5</v>
      </c>
      <c r="F7" s="49"/>
    </row>
    <row r="8" spans="1:6" x14ac:dyDescent="0.2">
      <c r="A8" s="169"/>
      <c r="B8" s="169"/>
      <c r="C8" s="170"/>
      <c r="D8" s="170"/>
      <c r="E8" s="170"/>
      <c r="F8" s="49"/>
    </row>
    <row r="9" spans="1:6" ht="21" x14ac:dyDescent="0.35">
      <c r="A9" s="169"/>
      <c r="B9" s="171" t="s">
        <v>56</v>
      </c>
      <c r="C9" s="172" t="s">
        <v>57</v>
      </c>
      <c r="D9" s="170"/>
      <c r="E9" s="170"/>
      <c r="F9" s="49"/>
    </row>
    <row r="10" spans="1:6" ht="19.5" x14ac:dyDescent="0.3">
      <c r="A10" s="137" t="s">
        <v>45</v>
      </c>
      <c r="B10" s="4">
        <v>3020</v>
      </c>
      <c r="C10" s="3">
        <f>B10</f>
        <v>3020</v>
      </c>
      <c r="D10" s="183" t="s">
        <v>58</v>
      </c>
      <c r="E10" s="139"/>
      <c r="F10" s="139"/>
    </row>
    <row r="11" spans="1:6" ht="19.5" x14ac:dyDescent="0.3">
      <c r="A11" s="137" t="s">
        <v>46</v>
      </c>
      <c r="B11" s="4">
        <v>100</v>
      </c>
      <c r="C11" s="3">
        <f>B11</f>
        <v>100</v>
      </c>
      <c r="D11" s="183" t="s">
        <v>55</v>
      </c>
      <c r="E11" s="139"/>
      <c r="F11" s="139"/>
    </row>
    <row r="12" spans="1:6" ht="19.5" x14ac:dyDescent="0.3">
      <c r="A12" s="173" t="s">
        <v>15</v>
      </c>
      <c r="B12" s="173">
        <f>B10*B11</f>
        <v>302000</v>
      </c>
      <c r="C12" s="173">
        <f>C10*C11</f>
        <v>302000</v>
      </c>
      <c r="D12" s="170"/>
      <c r="E12" s="170"/>
      <c r="F12" s="170"/>
    </row>
    <row r="13" spans="1:6" x14ac:dyDescent="0.2">
      <c r="A13" s="169"/>
      <c r="B13" s="169"/>
      <c r="C13" s="170"/>
      <c r="D13" s="170"/>
      <c r="E13" s="170"/>
      <c r="F13" s="49"/>
    </row>
    <row r="14" spans="1:6" x14ac:dyDescent="0.2">
      <c r="A14" s="169"/>
      <c r="B14" s="169"/>
      <c r="C14" s="170"/>
      <c r="D14" s="170"/>
      <c r="E14" s="170"/>
      <c r="F14" s="49"/>
    </row>
    <row r="15" spans="1:6" x14ac:dyDescent="0.2">
      <c r="A15" s="169"/>
      <c r="B15" s="169"/>
      <c r="C15" s="170"/>
      <c r="D15" s="170"/>
      <c r="E15" s="170"/>
      <c r="F15" s="49"/>
    </row>
    <row r="16" spans="1:6" x14ac:dyDescent="0.2">
      <c r="A16" s="49"/>
      <c r="B16" s="49"/>
      <c r="C16" s="49"/>
      <c r="D16" s="49"/>
      <c r="E16" s="49"/>
      <c r="F16" s="49"/>
    </row>
    <row r="17" spans="1:21" s="142" customFormat="1" ht="19.5" x14ac:dyDescent="0.3">
      <c r="A17" s="209" t="s">
        <v>47</v>
      </c>
      <c r="B17" s="209"/>
      <c r="C17" s="209"/>
      <c r="D17" s="141"/>
      <c r="E17" s="210"/>
      <c r="F17" s="210"/>
      <c r="G17" s="141"/>
      <c r="H17" s="210"/>
      <c r="I17" s="210"/>
      <c r="K17" s="210"/>
      <c r="L17" s="210"/>
      <c r="N17" s="210"/>
      <c r="O17" s="210"/>
      <c r="Q17" s="210"/>
      <c r="R17" s="210"/>
      <c r="T17" s="210"/>
      <c r="U17" s="210"/>
    </row>
    <row r="18" spans="1:21" ht="18" x14ac:dyDescent="0.25">
      <c r="C18" s="143">
        <v>2.5000000000000001E-4</v>
      </c>
      <c r="D18" s="140" t="s">
        <v>50</v>
      </c>
    </row>
    <row r="19" spans="1:21" ht="15.75" x14ac:dyDescent="0.25">
      <c r="A19" s="74"/>
      <c r="B19" s="174" t="s">
        <v>37</v>
      </c>
      <c r="C19" s="174" t="s">
        <v>38</v>
      </c>
      <c r="D19" s="49"/>
      <c r="E19" s="174"/>
      <c r="F19" s="174"/>
      <c r="G19" s="144"/>
      <c r="H19" s="144"/>
      <c r="I19" s="144"/>
      <c r="K19" s="144"/>
      <c r="L19" s="144"/>
      <c r="N19" s="144"/>
      <c r="O19" s="144"/>
      <c r="Q19" s="144"/>
      <c r="R19" s="144"/>
      <c r="T19" s="144"/>
      <c r="U19" s="144"/>
    </row>
    <row r="20" spans="1:21" ht="15.75" x14ac:dyDescent="0.25">
      <c r="A20" s="74" t="s">
        <v>2</v>
      </c>
      <c r="B20" s="75">
        <f>B12</f>
        <v>302000</v>
      </c>
      <c r="C20" s="75">
        <f>C12</f>
        <v>302000</v>
      </c>
      <c r="D20" s="49"/>
      <c r="E20" s="75"/>
      <c r="F20" s="75"/>
      <c r="G20" s="145"/>
      <c r="H20" s="145"/>
      <c r="I20" s="145"/>
      <c r="K20" s="145"/>
      <c r="L20" s="145"/>
      <c r="N20" s="145"/>
      <c r="O20" s="145"/>
      <c r="Q20" s="145"/>
      <c r="R20" s="145"/>
      <c r="T20" s="145"/>
      <c r="U20" s="145"/>
    </row>
    <row r="21" spans="1:21" ht="15.75" x14ac:dyDescent="0.25">
      <c r="A21" s="74" t="s">
        <v>1</v>
      </c>
      <c r="B21" s="89">
        <f>B20*C18</f>
        <v>75.5</v>
      </c>
      <c r="C21" s="89">
        <f>C20*C18</f>
        <v>75.5</v>
      </c>
      <c r="D21" s="49"/>
      <c r="E21" s="89"/>
      <c r="F21" s="89"/>
      <c r="G21" s="146"/>
      <c r="H21" s="146"/>
      <c r="I21" s="146"/>
      <c r="K21" s="146"/>
      <c r="L21" s="146"/>
      <c r="N21" s="146"/>
      <c r="O21" s="146"/>
      <c r="Q21" s="146"/>
      <c r="R21" s="146"/>
      <c r="T21" s="146"/>
      <c r="U21" s="146"/>
    </row>
    <row r="22" spans="1:21" ht="15.75" x14ac:dyDescent="0.25">
      <c r="A22" s="74" t="s">
        <v>88</v>
      </c>
      <c r="B22" s="85">
        <f>(B21+B25)*C4</f>
        <v>15.03054</v>
      </c>
      <c r="C22" s="85">
        <f>(C21+C25)*C4</f>
        <v>15.03054</v>
      </c>
      <c r="D22" s="49"/>
      <c r="E22" s="85"/>
      <c r="F22" s="85"/>
      <c r="G22" s="147"/>
      <c r="H22" s="147"/>
      <c r="I22" s="147"/>
      <c r="K22" s="147"/>
      <c r="L22" s="147"/>
      <c r="N22" s="147"/>
      <c r="O22" s="147"/>
      <c r="Q22" s="147"/>
      <c r="R22" s="147"/>
      <c r="T22" s="147"/>
      <c r="U22" s="147"/>
    </row>
    <row r="23" spans="1:21" ht="15.75" x14ac:dyDescent="0.25">
      <c r="A23" s="74" t="s">
        <v>44</v>
      </c>
      <c r="B23" s="85">
        <f>B20*0</f>
        <v>0</v>
      </c>
      <c r="C23" s="85">
        <f>C20*C5</f>
        <v>30.200000000000003</v>
      </c>
      <c r="D23" s="49"/>
      <c r="E23" s="85"/>
      <c r="F23" s="85"/>
      <c r="G23" s="147"/>
      <c r="H23" s="147"/>
      <c r="I23" s="147"/>
      <c r="K23" s="147"/>
      <c r="L23" s="147"/>
      <c r="N23" s="147"/>
      <c r="O23" s="147"/>
      <c r="Q23" s="147"/>
      <c r="R23" s="147"/>
      <c r="T23" s="147"/>
      <c r="U23" s="147"/>
    </row>
    <row r="24" spans="1:21" ht="15.75" x14ac:dyDescent="0.25">
      <c r="A24" s="74" t="s">
        <v>22</v>
      </c>
      <c r="B24" s="85">
        <f>B20*C7</f>
        <v>3.0200000000000005</v>
      </c>
      <c r="C24" s="85">
        <f>C20*C7</f>
        <v>3.0200000000000005</v>
      </c>
      <c r="D24" s="49"/>
      <c r="E24" s="85"/>
      <c r="F24" s="85"/>
      <c r="G24" s="147"/>
      <c r="H24" s="147"/>
      <c r="I24" s="147"/>
      <c r="K24" s="147"/>
      <c r="L24" s="147"/>
      <c r="N24" s="147"/>
      <c r="O24" s="147"/>
      <c r="Q24" s="147"/>
      <c r="R24" s="147"/>
      <c r="T24" s="147"/>
      <c r="U24" s="147"/>
    </row>
    <row r="25" spans="1:21" ht="15.75" x14ac:dyDescent="0.25">
      <c r="A25" s="74" t="s">
        <v>24</v>
      </c>
      <c r="B25" s="85">
        <f>B20*C6</f>
        <v>8.0030000000000001</v>
      </c>
      <c r="C25" s="85">
        <f>C20*D6</f>
        <v>8.0030000000000001</v>
      </c>
      <c r="D25" s="49"/>
      <c r="E25" s="85"/>
      <c r="F25" s="85"/>
      <c r="G25" s="147"/>
      <c r="H25" s="147"/>
      <c r="I25" s="147"/>
      <c r="K25" s="147"/>
      <c r="L25" s="147"/>
      <c r="N25" s="147"/>
      <c r="O25" s="147"/>
      <c r="Q25" s="147"/>
      <c r="R25" s="147"/>
      <c r="T25" s="147"/>
      <c r="U25" s="147"/>
    </row>
    <row r="26" spans="1:21" ht="15.75" x14ac:dyDescent="0.25">
      <c r="A26" s="97" t="s">
        <v>15</v>
      </c>
      <c r="B26" s="98">
        <f>SUM(B21:B25)</f>
        <v>101.55354</v>
      </c>
      <c r="C26" s="98">
        <f>SUM(C21:C25)</f>
        <v>131.75353999999999</v>
      </c>
      <c r="D26" s="49"/>
      <c r="E26" s="98"/>
      <c r="F26" s="98"/>
      <c r="G26" s="148"/>
      <c r="H26" s="148"/>
      <c r="I26" s="148"/>
      <c r="K26" s="148"/>
      <c r="L26" s="148"/>
      <c r="N26" s="148"/>
      <c r="O26" s="148"/>
      <c r="Q26" s="148"/>
      <c r="R26" s="148"/>
      <c r="T26" s="148"/>
      <c r="U26" s="148"/>
    </row>
    <row r="27" spans="1:21" ht="15.75" x14ac:dyDescent="0.25">
      <c r="A27" s="102" t="s">
        <v>33</v>
      </c>
      <c r="B27" s="103"/>
      <c r="C27" s="103">
        <f>B26+C26</f>
        <v>233.30707999999998</v>
      </c>
      <c r="D27" s="49"/>
      <c r="E27" s="103"/>
      <c r="F27" s="103"/>
      <c r="G27" s="149"/>
      <c r="H27" s="149"/>
      <c r="I27" s="149"/>
      <c r="K27" s="149"/>
      <c r="L27" s="149"/>
      <c r="N27" s="149"/>
      <c r="O27" s="149"/>
      <c r="Q27" s="149"/>
      <c r="R27" s="149"/>
      <c r="T27" s="149"/>
      <c r="U27" s="149"/>
    </row>
    <row r="28" spans="1:21" ht="21" x14ac:dyDescent="0.35">
      <c r="A28" s="175" t="s">
        <v>34</v>
      </c>
      <c r="B28" s="176"/>
      <c r="C28" s="176">
        <f>C20-B20-C27</f>
        <v>-233.30707999999998</v>
      </c>
      <c r="D28" s="177"/>
      <c r="E28" s="176"/>
      <c r="F28" s="178"/>
      <c r="G28" s="151"/>
      <c r="H28" s="151"/>
      <c r="I28" s="151"/>
      <c r="J28" s="152"/>
      <c r="K28" s="151"/>
      <c r="L28" s="151"/>
      <c r="M28" s="152"/>
      <c r="N28" s="151"/>
      <c r="O28" s="151"/>
      <c r="P28" s="152"/>
      <c r="Q28" s="151"/>
      <c r="R28" s="151"/>
      <c r="S28" s="152"/>
      <c r="T28" s="151"/>
      <c r="U28" s="151"/>
    </row>
    <row r="29" spans="1:21" ht="26.25" x14ac:dyDescent="0.4">
      <c r="A29" s="112" t="s">
        <v>35</v>
      </c>
      <c r="B29" s="112"/>
      <c r="C29" s="113">
        <f>(C27*100)/(C20+B20)</f>
        <v>3.8626999999999995E-2</v>
      </c>
      <c r="D29" s="113" t="s">
        <v>72</v>
      </c>
      <c r="E29" s="175"/>
      <c r="F29" s="179"/>
      <c r="G29" s="154"/>
      <c r="H29" s="150"/>
      <c r="I29" s="153"/>
      <c r="K29" s="150"/>
      <c r="L29" s="153"/>
      <c r="N29" s="150"/>
      <c r="O29" s="153"/>
      <c r="Q29" s="150"/>
      <c r="R29" s="153"/>
      <c r="T29" s="150"/>
      <c r="U29" s="153"/>
    </row>
    <row r="30" spans="1:21" s="155" customFormat="1" ht="32.25" x14ac:dyDescent="0.5">
      <c r="A30" s="66" t="s">
        <v>64</v>
      </c>
      <c r="B30" s="180"/>
      <c r="C30" s="181">
        <f>C27/B11</f>
        <v>2.3330707999999998</v>
      </c>
      <c r="D30" s="182"/>
      <c r="E30" s="182"/>
      <c r="F30" s="182"/>
    </row>
    <row r="31" spans="1:21" x14ac:dyDescent="0.2">
      <c r="A31" s="49"/>
      <c r="B31" s="49"/>
      <c r="C31" s="49"/>
      <c r="D31" s="49"/>
      <c r="E31" s="49"/>
      <c r="F31" s="49"/>
    </row>
    <row r="32" spans="1:21" ht="23.25" x14ac:dyDescent="0.35">
      <c r="A32" s="126" t="s">
        <v>63</v>
      </c>
      <c r="B32" s="127">
        <f>B10+C30</f>
        <v>3022.3330707999999</v>
      </c>
      <c r="C32" s="127">
        <f>C10-C30</f>
        <v>3017.6669292000001</v>
      </c>
      <c r="D32" s="49"/>
      <c r="E32" s="49"/>
      <c r="F32" s="49"/>
    </row>
    <row r="33" spans="1:6" ht="32.25" x14ac:dyDescent="0.5">
      <c r="A33" s="49"/>
      <c r="B33" s="66" t="s">
        <v>60</v>
      </c>
      <c r="C33" s="66" t="s">
        <v>62</v>
      </c>
      <c r="D33" s="49"/>
      <c r="E33" s="49"/>
      <c r="F33" s="49"/>
    </row>
    <row r="43" spans="1:6" ht="52.5" x14ac:dyDescent="0.4">
      <c r="A43" s="24" t="s">
        <v>67</v>
      </c>
      <c r="B43" s="25">
        <v>10112.4</v>
      </c>
      <c r="C43" s="156">
        <f>B43/(B20+C20)</f>
        <v>1.6742384105960264E-2</v>
      </c>
      <c r="D43" s="15"/>
      <c r="E43" s="27">
        <f>SUM(B21:C22)</f>
        <v>181.06108</v>
      </c>
      <c r="F43" s="157">
        <f>E43/(B20+C20)</f>
        <v>2.9976999999999998E-4</v>
      </c>
    </row>
    <row r="44" spans="1:6" ht="26.25" x14ac:dyDescent="0.4">
      <c r="A44" s="158"/>
      <c r="B44" s="25"/>
      <c r="C44" s="25"/>
      <c r="D44" s="15"/>
      <c r="E44" s="159" t="s">
        <v>69</v>
      </c>
      <c r="F44" s="34"/>
    </row>
    <row r="71" spans="3:7" x14ac:dyDescent="0.2">
      <c r="C71" s="37" t="s">
        <v>48</v>
      </c>
      <c r="E71" s="35"/>
      <c r="F71" s="36">
        <v>0.1236</v>
      </c>
      <c r="G71" s="35"/>
    </row>
    <row r="72" spans="3:7" x14ac:dyDescent="0.2">
      <c r="C72" s="39">
        <v>0</v>
      </c>
      <c r="D72" s="39"/>
      <c r="E72" s="35" t="s">
        <v>68</v>
      </c>
      <c r="F72" s="35" t="s">
        <v>43</v>
      </c>
      <c r="G72" s="35"/>
    </row>
    <row r="73" spans="3:7" x14ac:dyDescent="0.2">
      <c r="C73" s="41">
        <v>5.0000000000000002E-5</v>
      </c>
      <c r="D73" s="41"/>
      <c r="E73" s="38">
        <v>5000</v>
      </c>
      <c r="F73" s="35">
        <f>E73*F71</f>
        <v>618</v>
      </c>
      <c r="G73" s="38">
        <f t="shared" ref="G73:G78" si="0">E73+F73</f>
        <v>5618</v>
      </c>
    </row>
    <row r="74" spans="3:7" x14ac:dyDescent="0.2">
      <c r="C74" s="41">
        <v>1E-4</v>
      </c>
      <c r="E74" s="38">
        <v>6000</v>
      </c>
      <c r="F74" s="35">
        <f>E74*F71</f>
        <v>741.6</v>
      </c>
      <c r="G74" s="40">
        <f t="shared" si="0"/>
        <v>6741.6</v>
      </c>
    </row>
    <row r="75" spans="3:7" x14ac:dyDescent="0.2">
      <c r="C75" s="41">
        <v>1.4999999999999999E-4</v>
      </c>
      <c r="E75" s="38">
        <v>7000</v>
      </c>
      <c r="F75" s="35">
        <f>E75*F71</f>
        <v>865.2</v>
      </c>
      <c r="G75" s="40">
        <f t="shared" si="0"/>
        <v>7865.2</v>
      </c>
    </row>
    <row r="76" spans="3:7" x14ac:dyDescent="0.2">
      <c r="C76" s="41">
        <v>2.0000000000000001E-4</v>
      </c>
      <c r="E76" s="38">
        <v>8000</v>
      </c>
      <c r="F76" s="35">
        <f>E76*F71</f>
        <v>988.80000000000007</v>
      </c>
      <c r="G76" s="40">
        <f t="shared" si="0"/>
        <v>8988.7999999999993</v>
      </c>
    </row>
    <row r="77" spans="3:7" x14ac:dyDescent="0.2">
      <c r="C77" s="41">
        <v>2.5000000000000001E-4</v>
      </c>
      <c r="E77" s="38">
        <v>9000</v>
      </c>
      <c r="F77" s="35">
        <f>E77*F71</f>
        <v>1112.4000000000001</v>
      </c>
      <c r="G77" s="40">
        <f t="shared" si="0"/>
        <v>10112.4</v>
      </c>
    </row>
    <row r="78" spans="3:7" x14ac:dyDescent="0.2">
      <c r="C78" s="41">
        <v>2.9999999999999997E-4</v>
      </c>
      <c r="E78" s="38">
        <v>10000</v>
      </c>
      <c r="F78" s="35">
        <f>E78*F71</f>
        <v>1236</v>
      </c>
      <c r="G78" s="40">
        <f t="shared" si="0"/>
        <v>11236</v>
      </c>
    </row>
    <row r="79" spans="3:7" x14ac:dyDescent="0.2">
      <c r="C79" s="41">
        <v>3.5E-4</v>
      </c>
    </row>
    <row r="80" spans="3:7" x14ac:dyDescent="0.2">
      <c r="C80" s="41">
        <v>4.0000000000000002E-4</v>
      </c>
    </row>
    <row r="81" spans="3:3" x14ac:dyDescent="0.2">
      <c r="C81" s="41">
        <v>4.4999999999999999E-4</v>
      </c>
    </row>
    <row r="82" spans="3:3" x14ac:dyDescent="0.2">
      <c r="C82" s="41">
        <v>5.0000000000000001E-4</v>
      </c>
    </row>
    <row r="83" spans="3:3" x14ac:dyDescent="0.2">
      <c r="C83" s="41">
        <v>5.5000000000000003E-4</v>
      </c>
    </row>
    <row r="84" spans="3:3" x14ac:dyDescent="0.2">
      <c r="C84" s="41">
        <v>5.9999999999999995E-4</v>
      </c>
    </row>
    <row r="85" spans="3:3" x14ac:dyDescent="0.2">
      <c r="C85" s="41">
        <v>6.4999999999999997E-4</v>
      </c>
    </row>
    <row r="86" spans="3:3" x14ac:dyDescent="0.2">
      <c r="C86" s="41">
        <v>6.9999999999999999E-4</v>
      </c>
    </row>
    <row r="87" spans="3:3" x14ac:dyDescent="0.2">
      <c r="C87" s="41">
        <v>7.5000000000000002E-4</v>
      </c>
    </row>
    <row r="88" spans="3:3" x14ac:dyDescent="0.2">
      <c r="C88" s="41">
        <v>8.0000000000000004E-4</v>
      </c>
    </row>
    <row r="89" spans="3:3" x14ac:dyDescent="0.2">
      <c r="C89" s="41">
        <v>8.4999999999999995E-4</v>
      </c>
    </row>
    <row r="90" spans="3:3" x14ac:dyDescent="0.2">
      <c r="C90" s="41">
        <v>8.9999999999999998E-4</v>
      </c>
    </row>
    <row r="91" spans="3:3" x14ac:dyDescent="0.2">
      <c r="C91" s="41">
        <v>9.5E-4</v>
      </c>
    </row>
    <row r="92" spans="3:3" x14ac:dyDescent="0.2">
      <c r="C92" s="41">
        <v>1E-3</v>
      </c>
    </row>
  </sheetData>
  <mergeCells count="7">
    <mergeCell ref="A17:C17"/>
    <mergeCell ref="Q17:R17"/>
    <mergeCell ref="T17:U17"/>
    <mergeCell ref="E17:F17"/>
    <mergeCell ref="H17:I17"/>
    <mergeCell ref="K17:L17"/>
    <mergeCell ref="N17:O17"/>
  </mergeCells>
  <phoneticPr fontId="0" type="noConversion"/>
  <dataValidations count="4">
    <dataValidation type="list" allowBlank="1" showInputMessage="1" showErrorMessage="1" sqref="C18">
      <formula1>$C$72:$C$92</formula1>
    </dataValidation>
    <dataValidation type="list" allowBlank="1" showInputMessage="1" showErrorMessage="1" sqref="B43">
      <formula1>$G$73:$G$78</formula1>
    </dataValidation>
    <dataValidation type="decimal" operator="greaterThan" showInputMessage="1" showErrorMessage="1" error="ONLY POSITIVE NUMBERS ALLOWED." promptTitle="Only Number Greter than Zero." sqref="C4:F7">
      <formula1>0</formula1>
    </dataValidation>
    <dataValidation type="decimal" operator="greaterThanOrEqual" allowBlank="1" showInputMessage="1" showErrorMessage="1" sqref="B10:C12 B20:C32">
      <formula1>0</formula1>
    </dataValidation>
  </dataValidation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EQ-0</vt:lpstr>
      <vt:lpstr>COM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Dinesh</dc:creator>
  <cp:lastModifiedBy>DINESH1</cp:lastModifiedBy>
  <dcterms:created xsi:type="dcterms:W3CDTF">2011-07-06T16:43:22Z</dcterms:created>
  <dcterms:modified xsi:type="dcterms:W3CDTF">2018-10-10T06:06:48Z</dcterms:modified>
</cp:coreProperties>
</file>